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Z:\3 Projekce\24500_Kolín, Na Valech\PDPS\"/>
    </mc:Choice>
  </mc:AlternateContent>
  <xr:revisionPtr revIDLastSave="0" documentId="13_ncr:1_{08A434BE-537B-42D9-B752-2CA6E1EBD5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 stavby" sheetId="1" r:id="rId1"/>
    <sheet name="1 - komunikace a zpevněné..." sheetId="2" r:id="rId2"/>
    <sheet name="2 - vedlejší a ostatní ná..." sheetId="3" r:id="rId3"/>
  </sheets>
  <definedNames>
    <definedName name="_xlnm._FilterDatabase" localSheetId="1" hidden="1">'1 - komunikace a zpevněné...'!$C$123:$K$303</definedName>
    <definedName name="_xlnm._FilterDatabase" localSheetId="2" hidden="1">'2 - vedlejší a ostatní ná...'!$C$117:$K$130</definedName>
    <definedName name="_xlnm.Print_Titles" localSheetId="1">'1 - komunikace a zpevněné...'!$123:$123</definedName>
    <definedName name="_xlnm.Print_Titles" localSheetId="2">'2 - vedlejší a ostatní ná...'!$117:$117</definedName>
    <definedName name="_xlnm.Print_Titles" localSheetId="0">'Rekapitulace stavby'!$92:$92</definedName>
    <definedName name="_xlnm.Print_Area" localSheetId="1">'1 - komunikace a zpevněné...'!$C$4:$J$76,'1 - komunikace a zpevněné...'!$C$82:$J$105,'1 - komunikace a zpevněné...'!$C$111:$J$303</definedName>
    <definedName name="_xlnm.Print_Area" localSheetId="2">'2 - vedlejší a ostatní ná...'!$C$4:$J$76,'2 - vedlejší a ostatní ná...'!$C$82:$J$99,'2 - vedlejší a ostatní ná...'!$C$105:$J$130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6" i="2" l="1"/>
  <c r="J146" i="2" s="1"/>
  <c r="H157" i="2"/>
  <c r="J157" i="2" s="1"/>
  <c r="H153" i="2"/>
  <c r="H155" i="2" s="1"/>
  <c r="J290" i="2"/>
  <c r="J289" i="2"/>
  <c r="J273" i="2"/>
  <c r="J257" i="2"/>
  <c r="J270" i="2"/>
  <c r="J283" i="2"/>
  <c r="J282" i="2"/>
  <c r="J284" i="2"/>
  <c r="J189" i="2"/>
  <c r="H148" i="2"/>
  <c r="P148" i="2" s="1"/>
  <c r="H150" i="2"/>
  <c r="J150" i="2" s="1"/>
  <c r="J232" i="2"/>
  <c r="J233" i="2"/>
  <c r="H128" i="2"/>
  <c r="BK300" i="2"/>
  <c r="H298" i="2"/>
  <c r="BK298" i="2" s="1"/>
  <c r="H294" i="2"/>
  <c r="T294" i="2" s="1"/>
  <c r="J287" i="2"/>
  <c r="J286" i="2"/>
  <c r="J258" i="2"/>
  <c r="J288" i="2"/>
  <c r="J285" i="2"/>
  <c r="J263" i="2"/>
  <c r="J262" i="2"/>
  <c r="J261" i="2"/>
  <c r="E15" i="2"/>
  <c r="F120" i="2" s="1"/>
  <c r="F114" i="3" s="1"/>
  <c r="F12" i="2"/>
  <c r="F118" i="2" s="1"/>
  <c r="F112" i="3" s="1"/>
  <c r="J246" i="2"/>
  <c r="J244" i="2"/>
  <c r="J226" i="2"/>
  <c r="J227" i="2"/>
  <c r="J230" i="2"/>
  <c r="J231" i="2"/>
  <c r="J229" i="2"/>
  <c r="J228" i="2"/>
  <c r="J224" i="2"/>
  <c r="H218" i="2"/>
  <c r="H219" i="2" s="1"/>
  <c r="J216" i="2"/>
  <c r="J242" i="2"/>
  <c r="J250" i="2"/>
  <c r="H222" i="2"/>
  <c r="H223" i="2" s="1"/>
  <c r="J220" i="2"/>
  <c r="H214" i="2"/>
  <c r="H215" i="2" s="1"/>
  <c r="H213" i="2"/>
  <c r="H211" i="2"/>
  <c r="H208" i="2"/>
  <c r="T208" i="2" s="1"/>
  <c r="H206" i="2"/>
  <c r="J206" i="2" s="1"/>
  <c r="J204" i="2"/>
  <c r="H185" i="2"/>
  <c r="J185" i="2" s="1"/>
  <c r="H201" i="2"/>
  <c r="J201" i="2" s="1"/>
  <c r="H199" i="2"/>
  <c r="J199" i="2" s="1"/>
  <c r="H197" i="2"/>
  <c r="BK197" i="2" s="1"/>
  <c r="H195" i="2"/>
  <c r="J195" i="2" s="1"/>
  <c r="H191" i="2"/>
  <c r="J191" i="2" s="1"/>
  <c r="J127" i="2"/>
  <c r="J37" i="3"/>
  <c r="J36" i="3"/>
  <c r="AY96" i="1" s="1"/>
  <c r="J35" i="3"/>
  <c r="AX96" i="1" s="1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E110" i="3"/>
  <c r="E87" i="3"/>
  <c r="J24" i="3"/>
  <c r="E24" i="3"/>
  <c r="J92" i="3"/>
  <c r="J23" i="3"/>
  <c r="J21" i="3"/>
  <c r="E21" i="3"/>
  <c r="J91" i="3"/>
  <c r="J20" i="3"/>
  <c r="J18" i="3"/>
  <c r="E18" i="3"/>
  <c r="J17" i="3"/>
  <c r="J12" i="3"/>
  <c r="J112" i="3" s="1"/>
  <c r="E7" i="3"/>
  <c r="E85" i="3" s="1"/>
  <c r="J37" i="2"/>
  <c r="J36" i="2"/>
  <c r="AY95" i="1" s="1"/>
  <c r="J35" i="2"/>
  <c r="AX95" i="1" s="1"/>
  <c r="BI303" i="2"/>
  <c r="BH303" i="2"/>
  <c r="BG303" i="2"/>
  <c r="BF303" i="2"/>
  <c r="T303" i="2"/>
  <c r="T302" i="2" s="1"/>
  <c r="R303" i="2"/>
  <c r="R302" i="2" s="1"/>
  <c r="P303" i="2"/>
  <c r="P302" i="2" s="1"/>
  <c r="BI301" i="2"/>
  <c r="BH301" i="2"/>
  <c r="BG301" i="2"/>
  <c r="BF301" i="2"/>
  <c r="T301" i="2"/>
  <c r="R301" i="2"/>
  <c r="P301" i="2"/>
  <c r="BI300" i="2"/>
  <c r="BH300" i="2"/>
  <c r="BG300" i="2"/>
  <c r="BF300" i="2"/>
  <c r="BI298" i="2"/>
  <c r="BH298" i="2"/>
  <c r="BG298" i="2"/>
  <c r="BF298" i="2"/>
  <c r="BI296" i="2"/>
  <c r="BH296" i="2"/>
  <c r="BG296" i="2"/>
  <c r="BF296" i="2"/>
  <c r="T296" i="2"/>
  <c r="R296" i="2"/>
  <c r="P296" i="2"/>
  <c r="BI294" i="2"/>
  <c r="BH294" i="2"/>
  <c r="BG294" i="2"/>
  <c r="BF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14" i="2"/>
  <c r="BH214" i="2"/>
  <c r="BG214" i="2"/>
  <c r="BF214" i="2"/>
  <c r="BI212" i="2"/>
  <c r="BH212" i="2"/>
  <c r="BG212" i="2"/>
  <c r="BF212" i="2"/>
  <c r="T212" i="2"/>
  <c r="R212" i="2"/>
  <c r="P212" i="2"/>
  <c r="BI210" i="2"/>
  <c r="BH210" i="2"/>
  <c r="BG210" i="2"/>
  <c r="BF210" i="2"/>
  <c r="BI208" i="2"/>
  <c r="BH208" i="2"/>
  <c r="BG208" i="2"/>
  <c r="BF208" i="2"/>
  <c r="BI201" i="2"/>
  <c r="BH201" i="2"/>
  <c r="BG201" i="2"/>
  <c r="BF201" i="2"/>
  <c r="BI199" i="2"/>
  <c r="BH199" i="2"/>
  <c r="BG199" i="2"/>
  <c r="BF199" i="2"/>
  <c r="BI197" i="2"/>
  <c r="BH197" i="2"/>
  <c r="BG197" i="2"/>
  <c r="BF197" i="2"/>
  <c r="BI195" i="2"/>
  <c r="BH195" i="2"/>
  <c r="BG195" i="2"/>
  <c r="BF195" i="2"/>
  <c r="BI191" i="2"/>
  <c r="BH191" i="2"/>
  <c r="BG191" i="2"/>
  <c r="BF191" i="2"/>
  <c r="BI187" i="2"/>
  <c r="BH187" i="2"/>
  <c r="BG187" i="2"/>
  <c r="BF187" i="2"/>
  <c r="T187" i="2"/>
  <c r="R187" i="2"/>
  <c r="P187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T171" i="2" s="1"/>
  <c r="R172" i="2"/>
  <c r="R171" i="2" s="1"/>
  <c r="P172" i="2"/>
  <c r="P171" i="2" s="1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BI157" i="2"/>
  <c r="BH157" i="2"/>
  <c r="BG157" i="2"/>
  <c r="BF157" i="2"/>
  <c r="T157" i="2"/>
  <c r="R157" i="2"/>
  <c r="BI155" i="2"/>
  <c r="BH155" i="2"/>
  <c r="BG155" i="2"/>
  <c r="BF155" i="2"/>
  <c r="BI153" i="2"/>
  <c r="BH153" i="2"/>
  <c r="BG153" i="2"/>
  <c r="BF153" i="2"/>
  <c r="BI148" i="2"/>
  <c r="BH148" i="2"/>
  <c r="BG148" i="2"/>
  <c r="BF148" i="2"/>
  <c r="BI146" i="2"/>
  <c r="BH146" i="2"/>
  <c r="BG146" i="2"/>
  <c r="BF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E116" i="2"/>
  <c r="E87" i="2"/>
  <c r="J24" i="2"/>
  <c r="E24" i="2"/>
  <c r="J121" i="2" s="1"/>
  <c r="J23" i="2"/>
  <c r="J21" i="2"/>
  <c r="E21" i="2"/>
  <c r="J120" i="2" s="1"/>
  <c r="J20" i="2"/>
  <c r="J18" i="2"/>
  <c r="E18" i="2"/>
  <c r="J17" i="2"/>
  <c r="J12" i="2"/>
  <c r="J89" i="2" s="1"/>
  <c r="E7" i="2"/>
  <c r="E114" i="2" s="1"/>
  <c r="L90" i="1"/>
  <c r="AM90" i="1"/>
  <c r="AM89" i="1"/>
  <c r="L89" i="1"/>
  <c r="AM87" i="1"/>
  <c r="L87" i="1"/>
  <c r="L85" i="1"/>
  <c r="L84" i="1"/>
  <c r="BK129" i="2"/>
  <c r="BK280" i="2"/>
  <c r="BK234" i="2"/>
  <c r="BK165" i="2"/>
  <c r="J137" i="2"/>
  <c r="BK144" i="2"/>
  <c r="BK256" i="2"/>
  <c r="BK131" i="2"/>
  <c r="J271" i="2"/>
  <c r="BK212" i="2"/>
  <c r="BK163" i="2"/>
  <c r="J303" i="2"/>
  <c r="J302" i="2" s="1"/>
  <c r="BK264" i="2"/>
  <c r="J236" i="2"/>
  <c r="J179" i="2"/>
  <c r="J280" i="2"/>
  <c r="J274" i="2"/>
  <c r="BK269" i="2"/>
  <c r="BK254" i="2"/>
  <c r="J175" i="2"/>
  <c r="BK135" i="2"/>
  <c r="BK122" i="3"/>
  <c r="BK130" i="3"/>
  <c r="BK129" i="3"/>
  <c r="J267" i="2"/>
  <c r="BK177" i="2"/>
  <c r="BK260" i="2"/>
  <c r="BK238" i="2"/>
  <c r="BK276" i="2"/>
  <c r="J266" i="2"/>
  <c r="J253" i="2"/>
  <c r="J163" i="2"/>
  <c r="J140" i="2"/>
  <c r="J264" i="2"/>
  <c r="AS94" i="1"/>
  <c r="J161" i="2"/>
  <c r="BK146" i="2"/>
  <c r="J292" i="2"/>
  <c r="BK253" i="2"/>
  <c r="BK265" i="2"/>
  <c r="BK187" i="2"/>
  <c r="BK157" i="2"/>
  <c r="BK133" i="2"/>
  <c r="BK123" i="3"/>
  <c r="J121" i="3"/>
  <c r="BK124" i="3"/>
  <c r="BK271" i="2"/>
  <c r="BK236" i="2"/>
  <c r="BK142" i="2"/>
  <c r="J165" i="2"/>
  <c r="J139" i="2"/>
  <c r="BK252" i="2"/>
  <c r="BK301" i="2"/>
  <c r="J276" i="2"/>
  <c r="BK268" i="2"/>
  <c r="J256" i="2"/>
  <c r="J177" i="2"/>
  <c r="J131" i="2"/>
  <c r="BK128" i="3"/>
  <c r="J123" i="3"/>
  <c r="J125" i="3"/>
  <c r="BK259" i="2"/>
  <c r="BK296" i="2"/>
  <c r="J265" i="2"/>
  <c r="BK242" i="2"/>
  <c r="J268" i="2"/>
  <c r="J252" i="2"/>
  <c r="J212" i="2"/>
  <c r="BK172" i="2"/>
  <c r="BK267" i="2"/>
  <c r="J254" i="2"/>
  <c r="BK240" i="2"/>
  <c r="J296" i="2"/>
  <c r="J238" i="2"/>
  <c r="BK175" i="2"/>
  <c r="J144" i="2"/>
  <c r="BK292" i="2"/>
  <c r="J234" i="2"/>
  <c r="J142" i="2"/>
  <c r="J129" i="2"/>
  <c r="BK125" i="3"/>
  <c r="J122" i="3"/>
  <c r="BK266" i="2"/>
  <c r="BK179" i="2"/>
  <c r="BK140" i="2"/>
  <c r="BK278" i="2"/>
  <c r="J172" i="2"/>
  <c r="J171" i="2" s="1"/>
  <c r="J301" i="2"/>
  <c r="BK290" i="2"/>
  <c r="J248" i="2"/>
  <c r="BK139" i="2"/>
  <c r="J127" i="3"/>
  <c r="BK127" i="3"/>
  <c r="J129" i="3"/>
  <c r="BK121" i="3"/>
  <c r="J240" i="2"/>
  <c r="J269" i="2"/>
  <c r="J259" i="2"/>
  <c r="BK248" i="2"/>
  <c r="J135" i="2"/>
  <c r="J260" i="2"/>
  <c r="J187" i="2"/>
  <c r="J133" i="2"/>
  <c r="J278" i="2"/>
  <c r="BK274" i="2"/>
  <c r="BK303" i="2"/>
  <c r="BK250" i="2"/>
  <c r="BK161" i="2"/>
  <c r="BK137" i="2"/>
  <c r="J128" i="3"/>
  <c r="J124" i="3"/>
  <c r="J126" i="3"/>
  <c r="J130" i="3"/>
  <c r="BK126" i="3"/>
  <c r="J120" i="3" l="1"/>
  <c r="J119" i="3" s="1"/>
  <c r="J118" i="3" s="1"/>
  <c r="J255" i="2"/>
  <c r="H159" i="2"/>
  <c r="BK159" i="2" s="1"/>
  <c r="R146" i="2"/>
  <c r="T146" i="2"/>
  <c r="P157" i="2"/>
  <c r="J298" i="2"/>
  <c r="BE298" i="2" s="1"/>
  <c r="J294" i="2"/>
  <c r="H152" i="2"/>
  <c r="J152" i="2" s="1"/>
  <c r="R148" i="2"/>
  <c r="J148" i="2"/>
  <c r="BE148" i="2" s="1"/>
  <c r="BK148" i="2"/>
  <c r="T148" i="2"/>
  <c r="P159" i="2"/>
  <c r="E15" i="3"/>
  <c r="F91" i="3" s="1"/>
  <c r="F12" i="3"/>
  <c r="F89" i="3" s="1"/>
  <c r="P300" i="2"/>
  <c r="P298" i="2"/>
  <c r="R298" i="2"/>
  <c r="R300" i="2"/>
  <c r="T300" i="2"/>
  <c r="J300" i="2"/>
  <c r="BE300" i="2" s="1"/>
  <c r="H295" i="2"/>
  <c r="H299" i="2"/>
  <c r="T298" i="2"/>
  <c r="BK294" i="2"/>
  <c r="BK291" i="2" s="1"/>
  <c r="P294" i="2"/>
  <c r="R294" i="2"/>
  <c r="BK208" i="2"/>
  <c r="P191" i="2"/>
  <c r="F91" i="2"/>
  <c r="F89" i="2"/>
  <c r="T191" i="2"/>
  <c r="BK191" i="2"/>
  <c r="J218" i="2"/>
  <c r="J222" i="2"/>
  <c r="R214" i="2"/>
  <c r="BK214" i="2"/>
  <c r="J214" i="2"/>
  <c r="BE214" i="2" s="1"/>
  <c r="R197" i="2"/>
  <c r="P214" i="2"/>
  <c r="T214" i="2"/>
  <c r="H210" i="2"/>
  <c r="T153" i="2"/>
  <c r="J208" i="2"/>
  <c r="BE208" i="2" s="1"/>
  <c r="P208" i="2"/>
  <c r="R208" i="2"/>
  <c r="BK199" i="2"/>
  <c r="T199" i="2"/>
  <c r="BK195" i="2"/>
  <c r="R195" i="2"/>
  <c r="BK153" i="2"/>
  <c r="T195" i="2"/>
  <c r="J153" i="2"/>
  <c r="BE153" i="2" s="1"/>
  <c r="P153" i="2"/>
  <c r="R153" i="2"/>
  <c r="P197" i="2"/>
  <c r="T197" i="2"/>
  <c r="J197" i="2"/>
  <c r="J174" i="2" s="1"/>
  <c r="R191" i="2"/>
  <c r="T159" i="2"/>
  <c r="P201" i="2"/>
  <c r="T201" i="2"/>
  <c r="R201" i="2"/>
  <c r="BK201" i="2"/>
  <c r="P199" i="2"/>
  <c r="R199" i="2"/>
  <c r="P195" i="2"/>
  <c r="BK155" i="2"/>
  <c r="P155" i="2"/>
  <c r="T155" i="2"/>
  <c r="J155" i="2"/>
  <c r="R155" i="2"/>
  <c r="F35" i="2"/>
  <c r="BB95" i="1" s="1"/>
  <c r="F34" i="2"/>
  <c r="BA95" i="1" s="1"/>
  <c r="F37" i="2"/>
  <c r="BD95" i="1" s="1"/>
  <c r="F36" i="2"/>
  <c r="BC95" i="1" s="1"/>
  <c r="J34" i="2"/>
  <c r="AW95" i="1" s="1"/>
  <c r="BK255" i="2"/>
  <c r="P255" i="2"/>
  <c r="R255" i="2"/>
  <c r="BK120" i="3"/>
  <c r="J98" i="3" s="1"/>
  <c r="P120" i="3"/>
  <c r="P119" i="3" s="1"/>
  <c r="P118" i="3" s="1"/>
  <c r="AU96" i="1" s="1"/>
  <c r="R120" i="3"/>
  <c r="R119" i="3" s="1"/>
  <c r="R118" i="3" s="1"/>
  <c r="T255" i="2"/>
  <c r="T120" i="3"/>
  <c r="T119" i="3"/>
  <c r="T118" i="3" s="1"/>
  <c r="BK302" i="2"/>
  <c r="J104" i="2" s="1"/>
  <c r="BK171" i="2"/>
  <c r="J99" i="2" s="1"/>
  <c r="J89" i="3"/>
  <c r="BE122" i="3"/>
  <c r="BE124" i="3"/>
  <c r="E108" i="3"/>
  <c r="J114" i="3"/>
  <c r="BE126" i="3"/>
  <c r="BE127" i="3"/>
  <c r="BE128" i="3"/>
  <c r="J115" i="3"/>
  <c r="BE123" i="3"/>
  <c r="BE130" i="3"/>
  <c r="BE125" i="3"/>
  <c r="BE129" i="3"/>
  <c r="BE121" i="3"/>
  <c r="E85" i="2"/>
  <c r="BE144" i="2"/>
  <c r="BE146" i="2"/>
  <c r="BE165" i="2"/>
  <c r="BE177" i="2"/>
  <c r="BE191" i="2"/>
  <c r="BE195" i="2"/>
  <c r="BE212" i="2"/>
  <c r="BE238" i="2"/>
  <c r="BE240" i="2"/>
  <c r="BE259" i="2"/>
  <c r="BE260" i="2"/>
  <c r="BE264" i="2"/>
  <c r="BE269" i="2"/>
  <c r="BE280" i="2"/>
  <c r="BE303" i="2"/>
  <c r="BE266" i="2"/>
  <c r="BE267" i="2"/>
  <c r="BE274" i="2"/>
  <c r="BE276" i="2"/>
  <c r="BE278" i="2"/>
  <c r="BE301" i="2"/>
  <c r="J118" i="2"/>
  <c r="BE129" i="2"/>
  <c r="BE133" i="2"/>
  <c r="BE137" i="2"/>
  <c r="BE139" i="2"/>
  <c r="BE161" i="2"/>
  <c r="BE163" i="2"/>
  <c r="BE199" i="2"/>
  <c r="BE201" i="2"/>
  <c r="BE242" i="2"/>
  <c r="BE248" i="2"/>
  <c r="BE254" i="2"/>
  <c r="BE256" i="2"/>
  <c r="BE265" i="2"/>
  <c r="J91" i="2"/>
  <c r="BE131" i="2"/>
  <c r="BE135" i="2"/>
  <c r="BE142" i="2"/>
  <c r="BE172" i="2"/>
  <c r="BE175" i="2"/>
  <c r="BE179" i="2"/>
  <c r="BE236" i="2"/>
  <c r="BE250" i="2"/>
  <c r="BE252" i="2"/>
  <c r="BE271" i="2"/>
  <c r="BE290" i="2"/>
  <c r="BE292" i="2"/>
  <c r="J92" i="2"/>
  <c r="BE140" i="2"/>
  <c r="BE157" i="2"/>
  <c r="BE187" i="2"/>
  <c r="BE234" i="2"/>
  <c r="BE253" i="2"/>
  <c r="BE268" i="2"/>
  <c r="BE296" i="2"/>
  <c r="F35" i="3"/>
  <c r="BB96" i="1" s="1"/>
  <c r="J34" i="3"/>
  <c r="AW96" i="1" s="1"/>
  <c r="F36" i="3"/>
  <c r="BC96" i="1" s="1"/>
  <c r="F37" i="3"/>
  <c r="BD96" i="1" s="1"/>
  <c r="F34" i="3"/>
  <c r="BA96" i="1" s="1"/>
  <c r="BE294" i="2" l="1"/>
  <c r="J291" i="2"/>
  <c r="J103" i="2" s="1"/>
  <c r="R159" i="2"/>
  <c r="R126" i="2" s="1"/>
  <c r="J159" i="2"/>
  <c r="J126" i="2" s="1"/>
  <c r="R291" i="2"/>
  <c r="P291" i="2"/>
  <c r="T291" i="2"/>
  <c r="J102" i="2"/>
  <c r="BE197" i="2"/>
  <c r="T126" i="2"/>
  <c r="BK174" i="2"/>
  <c r="J100" i="2" s="1"/>
  <c r="R210" i="2"/>
  <c r="R203" i="2" s="1"/>
  <c r="P210" i="2"/>
  <c r="P203" i="2" s="1"/>
  <c r="BK210" i="2"/>
  <c r="BK203" i="2" s="1"/>
  <c r="J210" i="2"/>
  <c r="J203" i="2" s="1"/>
  <c r="T210" i="2"/>
  <c r="T203" i="2" s="1"/>
  <c r="BK126" i="2"/>
  <c r="P126" i="2"/>
  <c r="R174" i="2"/>
  <c r="T174" i="2"/>
  <c r="P174" i="2"/>
  <c r="BE155" i="2"/>
  <c r="BB94" i="1"/>
  <c r="AX94" i="1" s="1"/>
  <c r="BD94" i="1"/>
  <c r="W33" i="1" s="1"/>
  <c r="BA94" i="1"/>
  <c r="AW94" i="1" s="1"/>
  <c r="AK30" i="1" s="1"/>
  <c r="BC94" i="1"/>
  <c r="AY94" i="1" s="1"/>
  <c r="BK119" i="3"/>
  <c r="BK118" i="3" s="1"/>
  <c r="J96" i="3" s="1"/>
  <c r="F33" i="3"/>
  <c r="J125" i="2" l="1"/>
  <c r="AZ96" i="1"/>
  <c r="J33" i="3"/>
  <c r="AV96" i="1" s="1"/>
  <c r="AT96" i="1" s="1"/>
  <c r="BE159" i="2"/>
  <c r="J98" i="2"/>
  <c r="BE210" i="2"/>
  <c r="J101" i="2"/>
  <c r="T125" i="2"/>
  <c r="T124" i="2" s="1"/>
  <c r="R125" i="2"/>
  <c r="R124" i="2" s="1"/>
  <c r="BK125" i="2"/>
  <c r="P125" i="2"/>
  <c r="P124" i="2" s="1"/>
  <c r="AU95" i="1" s="1"/>
  <c r="AU94" i="1" s="1"/>
  <c r="W31" i="1"/>
  <c r="W30" i="1"/>
  <c r="W32" i="1"/>
  <c r="J97" i="3"/>
  <c r="J30" i="3"/>
  <c r="AG96" i="1" s="1"/>
  <c r="J124" i="2" l="1"/>
  <c r="BK124" i="2"/>
  <c r="J39" i="3"/>
  <c r="AN96" i="1"/>
  <c r="J96" i="2" l="1"/>
  <c r="J97" i="2"/>
  <c r="J30" i="2"/>
  <c r="AG95" i="1" l="1"/>
  <c r="AG94" i="1" s="1"/>
  <c r="AK26" i="1" s="1"/>
  <c r="F33" i="2"/>
  <c r="J33" i="2" l="1"/>
  <c r="AZ95" i="1"/>
  <c r="AZ94" i="1" s="1"/>
  <c r="AV95" i="1" l="1"/>
  <c r="AT95" i="1" s="1"/>
  <c r="AN95" i="1" s="1"/>
  <c r="J39" i="2"/>
  <c r="AV94" i="1"/>
  <c r="W29" i="1"/>
  <c r="AK29" i="1" l="1"/>
  <c r="AK35" i="1" s="1"/>
  <c r="AT94" i="1"/>
  <c r="AN94" i="1" s="1"/>
</calcChain>
</file>

<file path=xl/sharedStrings.xml><?xml version="1.0" encoding="utf-8"?>
<sst xmlns="http://schemas.openxmlformats.org/spreadsheetml/2006/main" count="2071" uniqueCount="486">
  <si>
    <t>Export Komplet</t>
  </si>
  <si>
    <t/>
  </si>
  <si>
    <t>2.0</t>
  </si>
  <si>
    <t>False</t>
  </si>
  <si>
    <t>{7c026c50-5e59-411e-afbf-067f88d15fe7}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</si>
  <si>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</si>
  <si>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</si>
  <si>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</si>
  <si>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</si>
  <si>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</si>
  <si>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</si>
  <si>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</si>
  <si>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</si>
  <si>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</si>
  <si>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</si>
  <si>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</si>
  <si>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</si>
  <si>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</si>
  <si>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</si>
  <si>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</si>
  <si>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</si>
  <si>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</si>
  <si>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</si>
  <si>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</si>
  <si>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</si>
  <si>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</si>
  <si>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</si>
  <si>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</si>
  <si>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</si>
  <si>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</si>
  <si>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</si>
  <si>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</si>
  <si>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</si>
  <si>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</si>
  <si>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</si>
  <si>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</si>
  <si>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</si>
  <si>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</si>
  <si>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</si>
  <si>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</si>
  <si>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</si>
  <si>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</si>
  <si>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</si>
  <si>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</si>
  <si>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</si>
  <si>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</si>
  <si>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</si>
  <si>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</si>
  <si>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</si>
  <si>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</si>
  <si>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</si>
  <si>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</si>
  <si>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</si>
  <si>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</si>
  <si>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</si>
  <si>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</si>
  <si>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</si>
  <si>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</si>
  <si>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</si>
  <si>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</si>
  <si>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</si>
  <si>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</si>
  <si>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</si>
  <si>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</si>
  <si>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</si>
  <si>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</si>
  <si>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</si>
  <si>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</si>
  <si>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</si>
  <si>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</si>
  <si>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</si>
  <si>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</si>
  <si>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</si>
  <si>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</si>
  <si>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</si>
  <si>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</si>
  <si>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komunikace a zpevněné plochy</t>
  </si>
  <si>
    <t>STA</t>
  </si>
  <si>
    <t>{2ba6544b-8824-448a-965a-eea33df7eb87}</t>
  </si>
  <si>
    <t>2</t>
  </si>
  <si>
    <t>vedlejší a ostatní náklady</t>
  </si>
  <si>
    <t>{04c87935-e052-4aaa-805d-42fa04686235}</t>
  </si>
  <si>
    <t>KRYCÍ LIST SOUPISU PRACÍ</t>
  </si>
  <si>
    <t>Objekt:</t>
  </si>
  <si>
    <t>1 - komunikace a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</si>
  <si>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</si>
  <si>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</si>
  <si>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</si>
  <si>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</si>
  <si>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</si>
  <si>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</si>
  <si>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</si>
  <si>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</si>
  <si>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</si>
  <si>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</si>
  <si>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</si>
  <si>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</si>
  <si>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</si>
  <si>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</si>
  <si>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</si>
  <si>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</si>
  <si>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</si>
  <si>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</si>
  <si>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</si>
  <si>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</si>
  <si>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</si>
  <si>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</si>
  <si>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</si>
  <si>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</si>
  <si>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</si>
  <si>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</si>
  <si>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</si>
  <si>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</si>
  <si>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</si>
  <si>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</si>
  <si>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</si>
  <si>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113106271</t>
  </si>
  <si>
    <t>Rozebrání dlažeb vozovek ze zámkové dlažby s ložem z kameniva strojně pl přes 50 do 200 m2</t>
  </si>
  <si>
    <t>m2</t>
  </si>
  <si>
    <t>4</t>
  </si>
  <si>
    <t>-1101752887</t>
  </si>
  <si>
    <t>VV</t>
  </si>
  <si>
    <t>1769172807</t>
  </si>
  <si>
    <t>-2099494222</t>
  </si>
  <si>
    <t>Součet</t>
  </si>
  <si>
    <t>-48649272</t>
  </si>
  <si>
    <t>5</t>
  </si>
  <si>
    <t>1366466220</t>
  </si>
  <si>
    <t>6</t>
  </si>
  <si>
    <t>113201112</t>
  </si>
  <si>
    <t>Vytrhání obrub silničních ležatých</t>
  </si>
  <si>
    <t>m</t>
  </si>
  <si>
    <t>621805091</t>
  </si>
  <si>
    <t>7</t>
  </si>
  <si>
    <t>119001405</t>
  </si>
  <si>
    <t>Dočasné zajištění potrubí z PE DN do 200 mm</t>
  </si>
  <si>
    <t>241761453</t>
  </si>
  <si>
    <t>8</t>
  </si>
  <si>
    <t>119001421</t>
  </si>
  <si>
    <t>Dočasné zajištění kabelů a kabelových tratí ze 3 volně ložených kabelů</t>
  </si>
  <si>
    <t>80924016</t>
  </si>
  <si>
    <t>9</t>
  </si>
  <si>
    <t>m3</t>
  </si>
  <si>
    <t>34961353</t>
  </si>
  <si>
    <t>10</t>
  </si>
  <si>
    <t>129001101</t>
  </si>
  <si>
    <t>Příplatek za ztížení odkopávky nebo prokopávky v blízkosti inženýrských sítí</t>
  </si>
  <si>
    <t>-311565898</t>
  </si>
  <si>
    <t>132251254</t>
  </si>
  <si>
    <t>Hloubení rýh nezapažených š do 2000 mm v hornině třídy těžitelnosti I, skupiny 3 objem do 500 m3 strojně</t>
  </si>
  <si>
    <t>1594498393</t>
  </si>
  <si>
    <t>162751117</t>
  </si>
  <si>
    <t>Vodorovné přemístění přes 9 000 do 10000 m výkopku/sypaniny z horniny třídy těžitelnosti I skupiny 1 až 3</t>
  </si>
  <si>
    <t>-138128203</t>
  </si>
  <si>
    <t>171201231</t>
  </si>
  <si>
    <t>Poplatek za uložení zeminy a kamení na recyklační skládce (skládkovné) kód odpadu 17 05 04</t>
  </si>
  <si>
    <t>t</t>
  </si>
  <si>
    <t>-123155586</t>
  </si>
  <si>
    <t>171251201</t>
  </si>
  <si>
    <t>Uložení sypaniny na skládky nebo meziskládky</t>
  </si>
  <si>
    <t>-1087702422</t>
  </si>
  <si>
    <t>174111101</t>
  </si>
  <si>
    <t>Zásyp jam, šachet rýh nebo kolem objektů sypaninou se zhutněním ručně</t>
  </si>
  <si>
    <t>-1389149171</t>
  </si>
  <si>
    <t>175151101</t>
  </si>
  <si>
    <t>Obsypání potrubí strojně sypaninou bez prohození, uloženou do 3 m</t>
  </si>
  <si>
    <t>746269652</t>
  </si>
  <si>
    <t>M</t>
  </si>
  <si>
    <t>58331200</t>
  </si>
  <si>
    <t>štěrkopísek netříděný zásypový</t>
  </si>
  <si>
    <t>-1456290687</t>
  </si>
  <si>
    <t>805423044</t>
  </si>
  <si>
    <t>Vodorovné konstrukce</t>
  </si>
  <si>
    <t>451573111</t>
  </si>
  <si>
    <t>Lože pod potrubí otevřený výkop ze štěrkopísku</t>
  </si>
  <si>
    <t>957338630</t>
  </si>
  <si>
    <t>Komunikace pozemní</t>
  </si>
  <si>
    <t>-830677095</t>
  </si>
  <si>
    <t>-375295826</t>
  </si>
  <si>
    <t>564871111</t>
  </si>
  <si>
    <t>Podklad ze štěrkodrtě ŠD plochy přes 100 m2 tl 250 mm</t>
  </si>
  <si>
    <t>-278446154</t>
  </si>
  <si>
    <t>-617164232</t>
  </si>
  <si>
    <t>-1735442370</t>
  </si>
  <si>
    <t>1379733843</t>
  </si>
  <si>
    <t>-1493228026</t>
  </si>
  <si>
    <t>-1098324104</t>
  </si>
  <si>
    <t>-1250374692</t>
  </si>
  <si>
    <t>Trubní vedení</t>
  </si>
  <si>
    <t>871313121</t>
  </si>
  <si>
    <t>-1961213126</t>
  </si>
  <si>
    <t>28611164</t>
  </si>
  <si>
    <t>-667818048</t>
  </si>
  <si>
    <t>kus</t>
  </si>
  <si>
    <t>-950218993</t>
  </si>
  <si>
    <t>-1617647261</t>
  </si>
  <si>
    <t>895941111</t>
  </si>
  <si>
    <t>Zřízení vpusti kanalizační uliční z betonových dílců typ UV-50 normální</t>
  </si>
  <si>
    <t>192856782</t>
  </si>
  <si>
    <t>59223852</t>
  </si>
  <si>
    <t>dno pro uliční vpusť s kalovou prohlubní betonové 450x300x50mm</t>
  </si>
  <si>
    <t>-569717480</t>
  </si>
  <si>
    <t>59223864</t>
  </si>
  <si>
    <t>prstenec pro uliční vpusť vyrovnávací betonový 390x60x130mm</t>
  </si>
  <si>
    <t>1583964533</t>
  </si>
  <si>
    <t>59223854</t>
  </si>
  <si>
    <t>skruž pro uliční vpusť s výtokovým otvorem PVC betonová 450x350x50mm</t>
  </si>
  <si>
    <t>-2025883643</t>
  </si>
  <si>
    <t>59223856</t>
  </si>
  <si>
    <t>skruž pro uliční vpusť horní betonová 450x195x50mm</t>
  </si>
  <si>
    <t>-505323142</t>
  </si>
  <si>
    <t>899204112</t>
  </si>
  <si>
    <t>Osazení mříží litinových včetně rámů a košů na bahno pro třídu zatížení D400, E600</t>
  </si>
  <si>
    <t>1672769199</t>
  </si>
  <si>
    <t>55242320</t>
  </si>
  <si>
    <t>mříž vtoková litinová plochá 500x500mm D400</t>
  </si>
  <si>
    <t>-854458192</t>
  </si>
  <si>
    <t>899231111</t>
  </si>
  <si>
    <t>Výšková úprava uličního vstupu nebo vpusti do 200 mm zvýšením mříže, poklopu</t>
  </si>
  <si>
    <t>-1928635807</t>
  </si>
  <si>
    <t>899431111</t>
  </si>
  <si>
    <t>Výšková úprava uličního vstupu nebo vpusti do 200 mm zvýšením krycího hrnce, šoupěte nebo hydrantu</t>
  </si>
  <si>
    <t>292651923</t>
  </si>
  <si>
    <t>899901991</t>
  </si>
  <si>
    <t xml:space="preserve">Napojení na stávající kanalizaci </t>
  </si>
  <si>
    <t>-1205489835</t>
  </si>
  <si>
    <t>Ostatní konstrukce a práce-bourání</t>
  </si>
  <si>
    <t>914111111</t>
  </si>
  <si>
    <t>Montáž svislé dopravní značky do velikosti 1 m2 objímkami na sloupek nebo konzolu</t>
  </si>
  <si>
    <t>-909029191</t>
  </si>
  <si>
    <t>40445615</t>
  </si>
  <si>
    <t>-1415641307</t>
  </si>
  <si>
    <t>424704912</t>
  </si>
  <si>
    <t>-327915197</t>
  </si>
  <si>
    <t>914511112</t>
  </si>
  <si>
    <t>Montáž sloupku dopravních značek délky do 3,5 m s betonovým základem a patkou</t>
  </si>
  <si>
    <t>-1794804534</t>
  </si>
  <si>
    <t>-1640849864</t>
  </si>
  <si>
    <t>1648333467</t>
  </si>
  <si>
    <t>víčko plastové na sloupek 60</t>
  </si>
  <si>
    <t>425923139</t>
  </si>
  <si>
    <t>-1669859315</t>
  </si>
  <si>
    <t>1568883731</t>
  </si>
  <si>
    <t>-1432570552</t>
  </si>
  <si>
    <t>935113111</t>
  </si>
  <si>
    <t>Osazení odvodňovacího polymerbetonového žlabu s krycím roštem šířky do 200 mm</t>
  </si>
  <si>
    <t>-643342706</t>
  </si>
  <si>
    <t>59227102</t>
  </si>
  <si>
    <t>žlab odvodňovací z polymerbetonu bez spádu dna pozinkovaná hrana š 150mm</t>
  </si>
  <si>
    <t>-1663860160</t>
  </si>
  <si>
    <t>56241025</t>
  </si>
  <si>
    <t>rošt můstkový D400 litina pro žlab š 150mm</t>
  </si>
  <si>
    <t>-102700360</t>
  </si>
  <si>
    <t>966006132</t>
  </si>
  <si>
    <t>Odstranění značek dopravních nebo orientačních se sloupky s betonovými patkami</t>
  </si>
  <si>
    <t>-2056902477</t>
  </si>
  <si>
    <t>997</t>
  </si>
  <si>
    <t>Přesun sutě</t>
  </si>
  <si>
    <t>997221551</t>
  </si>
  <si>
    <t>Vodorovná doprava suti ze sypkých materiálů do 1 km</t>
  </si>
  <si>
    <t>-1487213845</t>
  </si>
  <si>
    <t>997221559</t>
  </si>
  <si>
    <t>Příplatek ZKD 1 km u vodorovné dopravy suti ze sypkých materiálů</t>
  </si>
  <si>
    <t>-1586438462</t>
  </si>
  <si>
    <t>997221561</t>
  </si>
  <si>
    <t>Vodorovná doprava suti z kusových materiálů do 1 km</t>
  </si>
  <si>
    <t>2018333548</t>
  </si>
  <si>
    <t>997221569</t>
  </si>
  <si>
    <t>Příplatek ZKD 1 km u vodorovné dopravy suti z kusových materiálů</t>
  </si>
  <si>
    <t>260690244</t>
  </si>
  <si>
    <t>997221873</t>
  </si>
  <si>
    <t>Poplatek za uložení stavebního odpadu na recyklační skládce (skládkovné) zeminy a kamení zatříděného do Katalogu odpadů pod kódem 17 05 04</t>
  </si>
  <si>
    <t>767385738</t>
  </si>
  <si>
    <t>997221875</t>
  </si>
  <si>
    <t>Poplatek za uložení stavebního odpadu na recyklační skládce (skládkovné) asfaltového bez obsahu dehtu zatříděného do Katalogu odpadů pod kódem 17 03 02</t>
  </si>
  <si>
    <t>604994826</t>
  </si>
  <si>
    <t>998</t>
  </si>
  <si>
    <t>Přesun hmot</t>
  </si>
  <si>
    <t>998225111</t>
  </si>
  <si>
    <t>Přesun hmot pro pozemní komunikace s krytem z kamene, monolitickým betonovým nebo živičným</t>
  </si>
  <si>
    <t>-1866227018</t>
  </si>
  <si>
    <t>2 - vedlejší a ostatní náklady</t>
  </si>
  <si>
    <t xml:space="preserve">    OST - VRN</t>
  </si>
  <si>
    <t>OST</t>
  </si>
  <si>
    <t>VRN</t>
  </si>
  <si>
    <t>99911</t>
  </si>
  <si>
    <t>Vytyčení inženýrských sítí</t>
  </si>
  <si>
    <t>kpl</t>
  </si>
  <si>
    <t>512</t>
  </si>
  <si>
    <t>-62686571</t>
  </si>
  <si>
    <t>99921</t>
  </si>
  <si>
    <t>Přechodné dopravní opatření - DIO během výstavby, vč. projednání a vyřízení na PČR</t>
  </si>
  <si>
    <t>-1264994735</t>
  </si>
  <si>
    <t>99931</t>
  </si>
  <si>
    <t>Zařízení staveniště</t>
  </si>
  <si>
    <t>-1781484813</t>
  </si>
  <si>
    <t>999312</t>
  </si>
  <si>
    <t>215399032</t>
  </si>
  <si>
    <t>99941</t>
  </si>
  <si>
    <t>Geodetické práce - před zahájením stavby</t>
  </si>
  <si>
    <t>710946546</t>
  </si>
  <si>
    <t>99942</t>
  </si>
  <si>
    <t>Geodetické práce - v průběhu stavby</t>
  </si>
  <si>
    <t>-112938811</t>
  </si>
  <si>
    <t>99943</t>
  </si>
  <si>
    <t>Geodetické práce - po dokončení - geodetická dokumentace skutečného provedení, geodetické zaměření</t>
  </si>
  <si>
    <t>-1624819591</t>
  </si>
  <si>
    <t>99951</t>
  </si>
  <si>
    <t>Zkoušky hutnění pláně - statická zkouška</t>
  </si>
  <si>
    <t>ks</t>
  </si>
  <si>
    <t>116611125</t>
  </si>
  <si>
    <t>99961</t>
  </si>
  <si>
    <t>Zajištění všech zkoušek a dokladů k řádnému předání stavby</t>
  </si>
  <si>
    <t>-2004848357</t>
  </si>
  <si>
    <t>99981</t>
  </si>
  <si>
    <t>Dokumentace skutečného provedení díla</t>
  </si>
  <si>
    <t>-134264922</t>
  </si>
  <si>
    <t>MĚSTO KOLÍN</t>
  </si>
  <si>
    <t>Rekonstrukce ulice Na Valech, Kolín</t>
  </si>
  <si>
    <t>Kolín</t>
  </si>
  <si>
    <t>Město Kolín</t>
  </si>
  <si>
    <t>"chodník stáv." 51</t>
  </si>
  <si>
    <t>113106511</t>
  </si>
  <si>
    <t>Rozebrání dlažeb vozovek z velkých kostek s ložem z kameniva strojně pl přes 200 m2</t>
  </si>
  <si>
    <t>"stáv.silnice" 975,95</t>
  </si>
  <si>
    <t>113106221</t>
  </si>
  <si>
    <t>Rozebrání dlažeb vozovek z drobných kostek s ložem z kameniva strojně pl přes 50 do 200 m2</t>
  </si>
  <si>
    <t>113107242</t>
  </si>
  <si>
    <t>Odstranění podkladu živičného tl přes 50 do 100 mm strojně pl přes 200 m2</t>
  </si>
  <si>
    <t>"stáv.silnice" 914,25</t>
  </si>
  <si>
    <t>113107162</t>
  </si>
  <si>
    <t>Odstranění podkladu z kameniva drceného tl přes 100 do 200 mm strojně pl přes 50 do 200 m2</t>
  </si>
  <si>
    <t>"chodník stáv." 72,93+51,00</t>
  </si>
  <si>
    <t>113107223</t>
  </si>
  <si>
    <t>Odstranění podkladu z kameniva drceného tl přes 200 do 300 mm strojně pl přes 200 m2</t>
  </si>
  <si>
    <t>"stáv.silnice" 1090,95</t>
  </si>
  <si>
    <t>"pojížděné plochy" 1009,47*0,1</t>
  </si>
  <si>
    <t>122251104</t>
  </si>
  <si>
    <t>Odkopávky a prokopávky nezapažené v hornině třídy těžitelnosti I skupiny 3 objem do 500 m3 strojně</t>
  </si>
  <si>
    <t xml:space="preserve">"kanalizace" </t>
  </si>
  <si>
    <t>"kanalizace" (104,09*0,55*1,0)+(60,14*0,45*1)</t>
  </si>
  <si>
    <t>84,31*2,02 'Přepočtené koeficientem množství</t>
  </si>
  <si>
    <t>"kanalizace" (104,09*0,10*1,0)+(60,14*0,10*1)</t>
  </si>
  <si>
    <t>"kanalizace" ryha-obsyp-lože</t>
  </si>
  <si>
    <t>100,95+84,31+16,42</t>
  </si>
  <si>
    <t>201,68*1,8</t>
  </si>
  <si>
    <t>"zpomalovací prahy-zvýšené plochy" 37,85*1,1</t>
  </si>
  <si>
    <t>"zdrsněný betonový povrch" 13,61*1,1</t>
  </si>
  <si>
    <t>"chodník" 226,29*1,1</t>
  </si>
  <si>
    <t>181152302</t>
  </si>
  <si>
    <t>Úprava pláně pro silnice a dálnice v zářezech se zhutněním</t>
  </si>
  <si>
    <t>564851111</t>
  </si>
  <si>
    <t>Podklad ze štěrkodrtě ŠD plochy přes 100 m2 tl 150 mm</t>
  </si>
  <si>
    <t>"parkovací stání" 124,7*1,1</t>
  </si>
  <si>
    <t>Podklad ze štěrkodrtě ŠD plochy přes 100 m2 tl 300 mm</t>
  </si>
  <si>
    <t>"komunikace" 958,01*1,1</t>
  </si>
  <si>
    <t>591111111</t>
  </si>
  <si>
    <t>Kladení dlažby z kostek velkých z kamene do lože z kameniva těženého tl 50 mm</t>
  </si>
  <si>
    <t xml:space="preserve">"stávající vybouraná očištěná dlažba 15/17" </t>
  </si>
  <si>
    <t>591211111</t>
  </si>
  <si>
    <t>Kladení dlažby z kostek drobných z kamene do lože z kameniva těženého tl 50 mm</t>
  </si>
  <si>
    <t>"zpomalovací prahy-zvýšené plochy dlažba 8/11" 37,85</t>
  </si>
  <si>
    <t>"komunikace dlažba 8/11" 935,50</t>
  </si>
  <si>
    <t>58381007</t>
  </si>
  <si>
    <t>kostka štípaná dlažební žula drobná 8/10</t>
  </si>
  <si>
    <t>"komunikace+prahy, předpoklad 50% použito stávající očištěné" 973,35*1,02*0,5</t>
  </si>
  <si>
    <t>591411111</t>
  </si>
  <si>
    <t>Kladení dlažby z mozaiky jednobarevné komunikací pro pěší lože z kameniva</t>
  </si>
  <si>
    <t>"chodník" 226,29</t>
  </si>
  <si>
    <t>58381005</t>
  </si>
  <si>
    <t>kostka štípaná dlažební mozaika žula 4/6 šedá</t>
  </si>
  <si>
    <t>"mozaika s využitím stávajícího očištěného kolínského mozaiku" 115,87*1,02</t>
  </si>
  <si>
    <t>tvarovka pro nevidomé - COMCON</t>
  </si>
  <si>
    <t>"nevidomí" 71,16*1,02</t>
  </si>
  <si>
    <t>5976125R</t>
  </si>
  <si>
    <t>581141111</t>
  </si>
  <si>
    <t>Kryt cementobetonový vozovek skupiny CB I tl 220 mm</t>
  </si>
  <si>
    <t>"zdrsněný betonový povrch" 13,61</t>
  </si>
  <si>
    <t>871263121</t>
  </si>
  <si>
    <t>"kanalizace" 36,93</t>
  </si>
  <si>
    <t>28611118</t>
  </si>
  <si>
    <t>"kanalizace" 23,21</t>
  </si>
  <si>
    <t>871363121</t>
  </si>
  <si>
    <t>"kanalizace" 104,09</t>
  </si>
  <si>
    <t>28611152</t>
  </si>
  <si>
    <t>877375122</t>
  </si>
  <si>
    <t>Montáž nalepovací odbočné tvarovky na potrubí z kanalizačních trub z PVC do DN 300</t>
  </si>
  <si>
    <t>"kanalizace" 6 x vpust + 11 x gajgr</t>
  </si>
  <si>
    <t>Montáž kanalizačního potrubí hladkého plnostěnného SN 8 z PVC DN 110</t>
  </si>
  <si>
    <t>trubka kanalizační PVC plnostěnná jednovrstvá DN 110x1000mm SN8</t>
  </si>
  <si>
    <t>Montáž kanalizačního potrubí hladkého plnostěnného SN 8 z PVC DN 160</t>
  </si>
  <si>
    <t>trubka kanalizační PVC plnostěnná jednovrstvá DN 160x1000mm SN8</t>
  </si>
  <si>
    <t>Montáž kanalizačního potrubí hladkého plnostěnného SN 8 z PVC DN 250</t>
  </si>
  <si>
    <t>trubka kanalizační PVC plnostěnná jednovrstvá DN 250x1000mm SN8</t>
  </si>
  <si>
    <t>2865121R</t>
  </si>
  <si>
    <t>odbočka kanalizační PVC-U plnostěnná DN 250/160(ev.110)/45°</t>
  </si>
  <si>
    <t>877260341</t>
  </si>
  <si>
    <t>Montáž lapačů střešních splavenin na kanalizačním potrubí z PP nebo tvrdého PVC-U trub hladkých plnostěnných DN 100</t>
  </si>
  <si>
    <t>"kanalizace" 11 x gajgr</t>
  </si>
  <si>
    <t>56231163</t>
  </si>
  <si>
    <t>lapač střešních splavenin se zápachovou klapkou a lapacím košem DN 125/110</t>
  </si>
  <si>
    <t>894411121</t>
  </si>
  <si>
    <t>Zřízení šachet kanalizačních z betonových dílců na potrubí DN přes 200 do 300</t>
  </si>
  <si>
    <t>59224337</t>
  </si>
  <si>
    <t>dno betonové šachty DN 1000 kanalizační výšky 60cm</t>
  </si>
  <si>
    <t>59224067</t>
  </si>
  <si>
    <t>skruž betonová DN 1000x500 100x50x12cm</t>
  </si>
  <si>
    <t>59224065</t>
  </si>
  <si>
    <t>skruž betonová DN 1000x250 100x25x12cm</t>
  </si>
  <si>
    <t>59224069</t>
  </si>
  <si>
    <t>skruž betonová DN 1000x1000 100x100x12cm</t>
  </si>
  <si>
    <t>59224056</t>
  </si>
  <si>
    <t>konus betonové šachty DN 1000 kanalizační 100x62,5x67cm kapsové stupadlo</t>
  </si>
  <si>
    <t>59224012</t>
  </si>
  <si>
    <t>prstenec šachtový vyrovnávací betonový 625x100x80mm</t>
  </si>
  <si>
    <t>899103112</t>
  </si>
  <si>
    <t>Osazení poklopů litinových, ocelových nebo železobetonových včetně rámů pro třídu zatížení B125, C250</t>
  </si>
  <si>
    <t>28661933</t>
  </si>
  <si>
    <t>poklop šachtový litinový DN 600 pro třídu zatížení B125</t>
  </si>
  <si>
    <t>značky upravující přednost P6, P4 700mm</t>
  </si>
  <si>
    <t>40445620</t>
  </si>
  <si>
    <t>zákazové, příkazové dopravní značky B1-B34, C1-15 700mm</t>
  </si>
  <si>
    <t>40445625</t>
  </si>
  <si>
    <t>informativní značky provozní IP8, IP9, IP11-IP13 500x700mm</t>
  </si>
  <si>
    <t>40445655</t>
  </si>
  <si>
    <t>informativní značky zónové IZ6, IZ7, IZ10 1000x1500mm</t>
  </si>
  <si>
    <t>40445640</t>
  </si>
  <si>
    <t>informativní značky směrové IS 22, IS24 1000x200mm</t>
  </si>
  <si>
    <t>40445650</t>
  </si>
  <si>
    <t>dodatkové tabulky E7, E12, E13 500x300mm</t>
  </si>
  <si>
    <t>40445225</t>
  </si>
  <si>
    <t>sloupek pro dopravní značku Zn D 60mm v 3,5m</t>
  </si>
  <si>
    <t>patka sloupku hliníková kompletní (4 otvory)</t>
  </si>
  <si>
    <t>40412033</t>
  </si>
  <si>
    <t>40445256</t>
  </si>
  <si>
    <t>svorka upínací na sloupek dopravní značky D 60mm</t>
  </si>
  <si>
    <t>40445253</t>
  </si>
  <si>
    <t>916241113</t>
  </si>
  <si>
    <t>Osazení obrubníku kamenného ležatého s boční opěrou do lože z betonu prostého</t>
  </si>
  <si>
    <t>58380374</t>
  </si>
  <si>
    <t>obrubník kamenný žulový přímý 1000x120x250mm</t>
  </si>
  <si>
    <t>110,44*1,02 'Přepočtené koeficientem množství</t>
  </si>
  <si>
    <t>220860301</t>
  </si>
  <si>
    <t>Montáž parkovacího automatu</t>
  </si>
  <si>
    <t>74910359</t>
  </si>
  <si>
    <t>automat parkovací 1830x430x231mm, solární napájení, GSM modem, výběrový box-pokladna</t>
  </si>
  <si>
    <t>912111112</t>
  </si>
  <si>
    <t>979024443</t>
  </si>
  <si>
    <t>Očištění vybouraných obrubníků a krajníků silničních</t>
  </si>
  <si>
    <t>979071121</t>
  </si>
  <si>
    <t>Očištění dlažebních kostek drobných s původním spárováním kamenivem těženým</t>
  </si>
  <si>
    <t>pol.č.4 + 5 Přepočtené koeficientem množství</t>
  </si>
  <si>
    <t>9*515,96</t>
  </si>
  <si>
    <t>pol.č.1,2,3, 6 a 7 Přepočtené koeficientem množství</t>
  </si>
  <si>
    <t>730,43*9</t>
  </si>
  <si>
    <t>"chodník stáv." 141,18</t>
  </si>
  <si>
    <t>59224549</t>
  </si>
  <si>
    <t>dno betonové šachty DN 1500 kanalizační výšky 140cm</t>
  </si>
  <si>
    <t>59224525</t>
  </si>
  <si>
    <t>deska betonová přechodová šachty DN 1500 kanalizační 150/100x25cm</t>
  </si>
  <si>
    <t>151101102</t>
  </si>
  <si>
    <t>Zřízení příložného pažení a rozepření stěn rýh hl přes 2 do 4 m</t>
  </si>
  <si>
    <t>"kanalizace" část hl. výkopu v dl.cca 20m: 2,70*2*20</t>
  </si>
  <si>
    <t>151101112</t>
  </si>
  <si>
    <t>Odstranění příložného pažení a rozepření stěn rýh hl přes 2 do 4 m</t>
  </si>
  <si>
    <t>58381008</t>
  </si>
  <si>
    <t>kostka štípaná dlažební žula velká 15/17</t>
  </si>
  <si>
    <t xml:space="preserve">"nákup pro doplnění stávající vybourané očištěné dlažby 15/17" </t>
  </si>
  <si>
    <t>966006251</t>
  </si>
  <si>
    <t>Odstranění zábrany parkovací zabetonovaného sloupku v do 800 mm</t>
  </si>
  <si>
    <t xml:space="preserve">"stávající vybouraná očištěná obruba s doplněním nové + nový krajník" </t>
  </si>
  <si>
    <t>936124112</t>
  </si>
  <si>
    <t>Montáž lavičky stabilní parkové se zabetonováním noh</t>
  </si>
  <si>
    <t>74910200</t>
  </si>
  <si>
    <t>915311112</t>
  </si>
  <si>
    <t>Předformátované vodorovné dopravní značení dopravní značky do 2 m2</t>
  </si>
  <si>
    <t>55342040</t>
  </si>
  <si>
    <t>sloupek zábrany dle výběru zadavatele</t>
  </si>
  <si>
    <t>Montáž zábrany - sloupku v do 800 mm se zabetonovanou patkou - znovuosazení stávajících doplněných o nové</t>
  </si>
  <si>
    <t>58380002</t>
  </si>
  <si>
    <t>obrubník kamenný žulový přímý 1000x320x240mm</t>
  </si>
  <si>
    <t>lavička s opěradlem 2000x500x800mm konstrukce-ocel, sedák-dřevo dle výběru zadavatele</t>
  </si>
  <si>
    <t>711161223</t>
  </si>
  <si>
    <t>Izolace proti zemní vlhkosti nopovou fólií s textilií svislá, nopek v 9,0 mm</t>
  </si>
  <si>
    <t>Kamerová zkouška dešťové kanalizace</t>
  </si>
  <si>
    <t>320,79/2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</si>
</sst>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AP98" sqref="AP9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178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09" t="s">
        <v>317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R5" s="18"/>
      <c r="BE5" s="206" t="s">
        <v>14</v>
      </c>
      <c r="BS5" s="15" t="s">
        <v>6</v>
      </c>
    </row>
    <row r="6" spans="1:74" ht="36.950000000000003" customHeight="1">
      <c r="B6" s="18"/>
      <c r="D6" s="24" t="s">
        <v>15</v>
      </c>
      <c r="K6" s="210" t="s">
        <v>318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R6" s="18"/>
      <c r="BE6" s="207"/>
      <c r="BS6" s="15" t="s">
        <v>6</v>
      </c>
    </row>
    <row r="7" spans="1:74" ht="12" customHeight="1">
      <c r="B7" s="18"/>
      <c r="D7" s="25" t="s">
        <v>16</v>
      </c>
      <c r="K7" s="23" t="s">
        <v>1</v>
      </c>
      <c r="AK7" s="25" t="s">
        <v>17</v>
      </c>
      <c r="AN7" s="23" t="s">
        <v>1</v>
      </c>
      <c r="AR7" s="18"/>
      <c r="BE7" s="207"/>
      <c r="BS7" s="15" t="s">
        <v>6</v>
      </c>
    </row>
    <row r="8" spans="1:74" ht="12" customHeight="1">
      <c r="B8" s="18"/>
      <c r="D8" s="25" t="s">
        <v>18</v>
      </c>
      <c r="K8" s="23" t="s">
        <v>319</v>
      </c>
      <c r="AK8" s="25" t="s">
        <v>19</v>
      </c>
      <c r="AN8" s="177">
        <v>45623</v>
      </c>
      <c r="AR8" s="18"/>
      <c r="BE8" s="207"/>
      <c r="BS8" s="15" t="s">
        <v>6</v>
      </c>
    </row>
    <row r="9" spans="1:74" ht="14.45" customHeight="1">
      <c r="B9" s="18"/>
      <c r="AR9" s="18"/>
      <c r="BE9" s="207"/>
      <c r="BS9" s="15" t="s">
        <v>6</v>
      </c>
    </row>
    <row r="10" spans="1:74" ht="12" customHeight="1">
      <c r="B10" s="18"/>
      <c r="D10" s="25" t="s">
        <v>20</v>
      </c>
      <c r="AK10" s="25" t="s">
        <v>21</v>
      </c>
      <c r="AN10" s="23" t="s">
        <v>1</v>
      </c>
      <c r="AR10" s="18"/>
      <c r="BE10" s="207"/>
      <c r="BS10" s="15" t="s">
        <v>6</v>
      </c>
    </row>
    <row r="11" spans="1:74" ht="18.399999999999999" customHeight="1">
      <c r="B11" s="18"/>
      <c r="E11" s="23" t="s">
        <v>320</v>
      </c>
      <c r="AK11" s="25" t="s">
        <v>22</v>
      </c>
      <c r="AN11" s="23" t="s">
        <v>1</v>
      </c>
      <c r="AR11" s="18"/>
      <c r="BE11" s="207"/>
      <c r="BS11" s="15" t="s">
        <v>6</v>
      </c>
    </row>
    <row r="12" spans="1:74" ht="6.95" customHeight="1">
      <c r="B12" s="18"/>
      <c r="AR12" s="18"/>
      <c r="BE12" s="207"/>
      <c r="BS12" s="15" t="s">
        <v>6</v>
      </c>
    </row>
    <row r="13" spans="1:74" ht="12" customHeight="1">
      <c r="B13" s="18"/>
      <c r="D13" s="25" t="s">
        <v>23</v>
      </c>
      <c r="AK13" s="25" t="s">
        <v>21</v>
      </c>
      <c r="AN13" s="27" t="s">
        <v>24</v>
      </c>
      <c r="AR13" s="18"/>
      <c r="BE13" s="207"/>
      <c r="BS13" s="15" t="s">
        <v>6</v>
      </c>
    </row>
    <row r="14" spans="1:74" ht="12.75">
      <c r="B14" s="18"/>
      <c r="E14" s="211" t="s">
        <v>24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2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5" t="s">
        <v>22</v>
      </c>
      <c r="AN14" s="27" t="s">
        <v>24</v>
      </c>
      <c r="AR14" s="18"/>
      <c r="BE14" s="207"/>
      <c r="BS14" s="15" t="s">
        <v>6</v>
      </c>
    </row>
    <row r="15" spans="1:74" ht="6.95" customHeight="1">
      <c r="B15" s="18"/>
      <c r="AR15" s="18"/>
      <c r="BE15" s="207"/>
      <c r="BS15" s="15" t="s">
        <v>3</v>
      </c>
    </row>
    <row r="16" spans="1:74" ht="12" customHeight="1">
      <c r="B16" s="18"/>
      <c r="D16" s="25" t="s">
        <v>25</v>
      </c>
      <c r="AK16" s="25" t="s">
        <v>21</v>
      </c>
      <c r="AN16" s="23" t="s">
        <v>1</v>
      </c>
      <c r="AR16" s="18"/>
      <c r="BE16" s="207"/>
      <c r="BS16" s="15" t="s">
        <v>3</v>
      </c>
    </row>
    <row r="17" spans="2:71" ht="18.399999999999999" customHeight="1">
      <c r="B17" s="18"/>
      <c r="E17" s="23" t="s">
        <v>26</v>
      </c>
      <c r="AK17" s="25" t="s">
        <v>22</v>
      </c>
      <c r="AN17" s="23" t="s">
        <v>1</v>
      </c>
      <c r="AR17" s="18"/>
      <c r="BE17" s="207"/>
      <c r="BS17" s="15" t="s">
        <v>27</v>
      </c>
    </row>
    <row r="18" spans="2:71" ht="6.95" customHeight="1">
      <c r="B18" s="18"/>
      <c r="AR18" s="18"/>
      <c r="BE18" s="207"/>
      <c r="BS18" s="15" t="s">
        <v>6</v>
      </c>
    </row>
    <row r="19" spans="2:71" ht="12" customHeight="1">
      <c r="B19" s="18"/>
      <c r="D19" s="25" t="s">
        <v>28</v>
      </c>
      <c r="AK19" s="25" t="s">
        <v>21</v>
      </c>
      <c r="AN19" s="23" t="s">
        <v>1</v>
      </c>
      <c r="AR19" s="18"/>
      <c r="BE19" s="207"/>
      <c r="BS19" s="15" t="s">
        <v>6</v>
      </c>
    </row>
    <row r="20" spans="2:71" ht="18.399999999999999" customHeight="1">
      <c r="B20" s="18"/>
      <c r="E20" s="23" t="s">
        <v>26</v>
      </c>
      <c r="AK20" s="25" t="s">
        <v>22</v>
      </c>
      <c r="AN20" s="23" t="s">
        <v>1</v>
      </c>
      <c r="AR20" s="18"/>
      <c r="BE20" s="207"/>
      <c r="BS20" s="15" t="s">
        <v>27</v>
      </c>
    </row>
    <row r="21" spans="2:71" ht="6.95" customHeight="1">
      <c r="B21" s="18"/>
      <c r="AR21" s="18"/>
      <c r="BE21" s="207"/>
    </row>
    <row r="22" spans="2:71" ht="12" customHeight="1">
      <c r="B22" s="18"/>
      <c r="D22" s="25" t="s">
        <v>29</v>
      </c>
      <c r="AR22" s="18"/>
      <c r="BE22" s="207"/>
    </row>
    <row r="23" spans="2:71" ht="16.5" customHeight="1">
      <c r="B23" s="18"/>
      <c r="E23" s="213" t="s">
        <v>1</v>
      </c>
      <c r="F23" s="213"/>
      <c r="G23" s="213"/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R23" s="18"/>
      <c r="BE23" s="207"/>
    </row>
    <row r="24" spans="2:71" ht="6.95" customHeight="1">
      <c r="B24" s="18"/>
      <c r="AR24" s="18"/>
      <c r="BE24" s="20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07"/>
    </row>
    <row r="26" spans="2:71" s="1" customFormat="1" ht="25.9" customHeight="1">
      <c r="B26" s="30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4">
        <f>ROUND(AG94,2)</f>
        <v>0</v>
      </c>
      <c r="AL26" s="215"/>
      <c r="AM26" s="215"/>
      <c r="AN26" s="215"/>
      <c r="AO26" s="215"/>
      <c r="AR26" s="30"/>
      <c r="BE26" s="207"/>
    </row>
    <row r="27" spans="2:71" s="1" customFormat="1" ht="6.95" customHeight="1">
      <c r="B27" s="30"/>
      <c r="AR27" s="30"/>
      <c r="BE27" s="207"/>
    </row>
    <row r="28" spans="2:71" s="1" customFormat="1" ht="12.75">
      <c r="B28" s="30"/>
      <c r="L28" s="216" t="s">
        <v>31</v>
      </c>
      <c r="M28" s="216"/>
      <c r="N28" s="216"/>
      <c r="O28" s="216"/>
      <c r="P28" s="216"/>
      <c r="W28" s="216" t="s">
        <v>32</v>
      </c>
      <c r="X28" s="216"/>
      <c r="Y28" s="216"/>
      <c r="Z28" s="216"/>
      <c r="AA28" s="216"/>
      <c r="AB28" s="216"/>
      <c r="AC28" s="216"/>
      <c r="AD28" s="216"/>
      <c r="AE28" s="216"/>
      <c r="AK28" s="216" t="s">
        <v>33</v>
      </c>
      <c r="AL28" s="216"/>
      <c r="AM28" s="216"/>
      <c r="AN28" s="216"/>
      <c r="AO28" s="216"/>
      <c r="AR28" s="30"/>
      <c r="BE28" s="207"/>
    </row>
    <row r="29" spans="2:71" s="2" customFormat="1" ht="14.45" customHeight="1">
      <c r="B29" s="34"/>
      <c r="D29" s="25" t="s">
        <v>34</v>
      </c>
      <c r="F29" s="25" t="s">
        <v>35</v>
      </c>
      <c r="L29" s="201">
        <v>0.21</v>
      </c>
      <c r="M29" s="200"/>
      <c r="N29" s="200"/>
      <c r="O29" s="200"/>
      <c r="P29" s="200"/>
      <c r="W29" s="199">
        <f>ROUND(AZ94, 2)</f>
        <v>0</v>
      </c>
      <c r="X29" s="200"/>
      <c r="Y29" s="200"/>
      <c r="Z29" s="200"/>
      <c r="AA29" s="200"/>
      <c r="AB29" s="200"/>
      <c r="AC29" s="200"/>
      <c r="AD29" s="200"/>
      <c r="AE29" s="200"/>
      <c r="AK29" s="199">
        <f>ROUND(AV94, 2)</f>
        <v>0</v>
      </c>
      <c r="AL29" s="200"/>
      <c r="AM29" s="200"/>
      <c r="AN29" s="200"/>
      <c r="AO29" s="200"/>
      <c r="AR29" s="34"/>
      <c r="BE29" s="208"/>
    </row>
    <row r="30" spans="2:71" s="2" customFormat="1" ht="14.45" customHeight="1">
      <c r="B30" s="34"/>
      <c r="F30" s="25" t="s">
        <v>36</v>
      </c>
      <c r="L30" s="201">
        <v>0.12</v>
      </c>
      <c r="M30" s="200"/>
      <c r="N30" s="200"/>
      <c r="O30" s="200"/>
      <c r="P30" s="200"/>
      <c r="W30" s="199">
        <f>ROUND(BA94, 2)</f>
        <v>0</v>
      </c>
      <c r="X30" s="200"/>
      <c r="Y30" s="200"/>
      <c r="Z30" s="200"/>
      <c r="AA30" s="200"/>
      <c r="AB30" s="200"/>
      <c r="AC30" s="200"/>
      <c r="AD30" s="200"/>
      <c r="AE30" s="200"/>
      <c r="AK30" s="199">
        <f>ROUND(AW94, 2)</f>
        <v>0</v>
      </c>
      <c r="AL30" s="200"/>
      <c r="AM30" s="200"/>
      <c r="AN30" s="200"/>
      <c r="AO30" s="200"/>
      <c r="AR30" s="34"/>
      <c r="BE30" s="208"/>
    </row>
    <row r="31" spans="2:71" s="2" customFormat="1" ht="14.45" hidden="1" customHeight="1">
      <c r="B31" s="34"/>
      <c r="F31" s="25" t="s">
        <v>37</v>
      </c>
      <c r="L31" s="201">
        <v>0.21</v>
      </c>
      <c r="M31" s="200"/>
      <c r="N31" s="200"/>
      <c r="O31" s="200"/>
      <c r="P31" s="200"/>
      <c r="W31" s="199">
        <f>ROUND(BB94, 2)</f>
        <v>0</v>
      </c>
      <c r="X31" s="200"/>
      <c r="Y31" s="200"/>
      <c r="Z31" s="200"/>
      <c r="AA31" s="200"/>
      <c r="AB31" s="200"/>
      <c r="AC31" s="200"/>
      <c r="AD31" s="200"/>
      <c r="AE31" s="200"/>
      <c r="AK31" s="199">
        <v>0</v>
      </c>
      <c r="AL31" s="200"/>
      <c r="AM31" s="200"/>
      <c r="AN31" s="200"/>
      <c r="AO31" s="200"/>
      <c r="AR31" s="34"/>
      <c r="BE31" s="208"/>
    </row>
    <row r="32" spans="2:71" s="2" customFormat="1" ht="14.45" hidden="1" customHeight="1">
      <c r="B32" s="34"/>
      <c r="F32" s="25" t="s">
        <v>38</v>
      </c>
      <c r="L32" s="201">
        <v>0.12</v>
      </c>
      <c r="M32" s="200"/>
      <c r="N32" s="200"/>
      <c r="O32" s="200"/>
      <c r="P32" s="200"/>
      <c r="W32" s="199">
        <f>ROUND(BC94, 2)</f>
        <v>0</v>
      </c>
      <c r="X32" s="200"/>
      <c r="Y32" s="200"/>
      <c r="Z32" s="200"/>
      <c r="AA32" s="200"/>
      <c r="AB32" s="200"/>
      <c r="AC32" s="200"/>
      <c r="AD32" s="200"/>
      <c r="AE32" s="200"/>
      <c r="AK32" s="199">
        <v>0</v>
      </c>
      <c r="AL32" s="200"/>
      <c r="AM32" s="200"/>
      <c r="AN32" s="200"/>
      <c r="AO32" s="200"/>
      <c r="AR32" s="34"/>
      <c r="BE32" s="208"/>
    </row>
    <row r="33" spans="2:57" s="2" customFormat="1" ht="14.45" hidden="1" customHeight="1">
      <c r="B33" s="34"/>
      <c r="F33" s="25" t="s">
        <v>39</v>
      </c>
      <c r="L33" s="201">
        <v>0</v>
      </c>
      <c r="M33" s="200"/>
      <c r="N33" s="200"/>
      <c r="O33" s="200"/>
      <c r="P33" s="200"/>
      <c r="W33" s="199">
        <f>ROUND(BD94, 2)</f>
        <v>0</v>
      </c>
      <c r="X33" s="200"/>
      <c r="Y33" s="200"/>
      <c r="Z33" s="200"/>
      <c r="AA33" s="200"/>
      <c r="AB33" s="200"/>
      <c r="AC33" s="200"/>
      <c r="AD33" s="200"/>
      <c r="AE33" s="200"/>
      <c r="AK33" s="199">
        <v>0</v>
      </c>
      <c r="AL33" s="200"/>
      <c r="AM33" s="200"/>
      <c r="AN33" s="200"/>
      <c r="AO33" s="200"/>
      <c r="AR33" s="34"/>
      <c r="BE33" s="208"/>
    </row>
    <row r="34" spans="2:57" s="1" customFormat="1" ht="6.95" customHeight="1">
      <c r="B34" s="30"/>
      <c r="AR34" s="30"/>
      <c r="BE34" s="207"/>
    </row>
    <row r="35" spans="2:57" s="1" customFormat="1" ht="25.9" customHeight="1"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202" t="s">
        <v>42</v>
      </c>
      <c r="Y35" s="203"/>
      <c r="Z35" s="203"/>
      <c r="AA35" s="203"/>
      <c r="AB35" s="203"/>
      <c r="AC35" s="37"/>
      <c r="AD35" s="37"/>
      <c r="AE35" s="37"/>
      <c r="AF35" s="37"/>
      <c r="AG35" s="37"/>
      <c r="AH35" s="37"/>
      <c r="AI35" s="37"/>
      <c r="AJ35" s="37"/>
      <c r="AK35" s="204">
        <f>SUM(AK26:AK33)</f>
        <v>0</v>
      </c>
      <c r="AL35" s="203"/>
      <c r="AM35" s="203"/>
      <c r="AN35" s="203"/>
      <c r="AO35" s="205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43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44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45</v>
      </c>
      <c r="AI60" s="32"/>
      <c r="AJ60" s="32"/>
      <c r="AK60" s="32"/>
      <c r="AL60" s="32"/>
      <c r="AM60" s="41" t="s">
        <v>46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47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48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45</v>
      </c>
      <c r="AI75" s="32"/>
      <c r="AJ75" s="32"/>
      <c r="AK75" s="32"/>
      <c r="AL75" s="32"/>
      <c r="AM75" s="41" t="s">
        <v>46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49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MĚSTO KOLÍN</v>
      </c>
      <c r="AR84" s="46"/>
    </row>
    <row r="85" spans="1:91" s="4" customFormat="1" ht="36.950000000000003" customHeight="1">
      <c r="B85" s="47"/>
      <c r="C85" s="48" t="s">
        <v>15</v>
      </c>
      <c r="L85" s="190" t="str">
        <f>K6</f>
        <v>Rekonstrukce ulice Na Valech, Kolín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18</v>
      </c>
      <c r="L87" s="49" t="str">
        <f>IF(K8="","",K8)</f>
        <v>Kolín</v>
      </c>
      <c r="AI87" s="25" t="s">
        <v>19</v>
      </c>
      <c r="AM87" s="192">
        <f>IF(AN8= "","",AN8)</f>
        <v>45623</v>
      </c>
      <c r="AN87" s="192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20</v>
      </c>
      <c r="L89" s="3" t="str">
        <f>IF(E11= "","",E11)</f>
        <v>Město Kolín</v>
      </c>
      <c r="AI89" s="25" t="s">
        <v>25</v>
      </c>
      <c r="AM89" s="193" t="str">
        <f>IF(E17="","",E17)</f>
        <v xml:space="preserve"> </v>
      </c>
      <c r="AN89" s="194"/>
      <c r="AO89" s="194"/>
      <c r="AP89" s="194"/>
      <c r="AR89" s="30"/>
      <c r="AS89" s="195" t="s">
        <v>50</v>
      </c>
      <c r="AT89" s="196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23</v>
      </c>
      <c r="L90" s="3" t="str">
        <f>IF(E14= "Vyplň údaj","",E14)</f>
        <v/>
      </c>
      <c r="AI90" s="25" t="s">
        <v>28</v>
      </c>
      <c r="AM90" s="193" t="str">
        <f>IF(E20="","",E20)</f>
        <v xml:space="preserve"> </v>
      </c>
      <c r="AN90" s="194"/>
      <c r="AO90" s="194"/>
      <c r="AP90" s="194"/>
      <c r="AR90" s="30"/>
      <c r="AS90" s="197"/>
      <c r="AT90" s="198"/>
      <c r="BD90" s="54"/>
    </row>
    <row r="91" spans="1:91" s="1" customFormat="1" ht="10.9" customHeight="1">
      <c r="B91" s="30"/>
      <c r="AR91" s="30"/>
      <c r="AS91" s="197"/>
      <c r="AT91" s="198"/>
      <c r="BD91" s="54"/>
    </row>
    <row r="92" spans="1:91" s="1" customFormat="1" ht="29.25" customHeight="1">
      <c r="B92" s="30"/>
      <c r="C92" s="185" t="s">
        <v>51</v>
      </c>
      <c r="D92" s="186"/>
      <c r="E92" s="186"/>
      <c r="F92" s="186"/>
      <c r="G92" s="186"/>
      <c r="H92" s="55"/>
      <c r="I92" s="187" t="s">
        <v>52</v>
      </c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8" t="s">
        <v>53</v>
      </c>
      <c r="AH92" s="186"/>
      <c r="AI92" s="186"/>
      <c r="AJ92" s="186"/>
      <c r="AK92" s="186"/>
      <c r="AL92" s="186"/>
      <c r="AM92" s="186"/>
      <c r="AN92" s="187" t="s">
        <v>54</v>
      </c>
      <c r="AO92" s="186"/>
      <c r="AP92" s="189"/>
      <c r="AQ92" s="56" t="s">
        <v>55</v>
      </c>
      <c r="AR92" s="30"/>
      <c r="AS92" s="57" t="s">
        <v>56</v>
      </c>
      <c r="AT92" s="58" t="s">
        <v>57</v>
      </c>
      <c r="AU92" s="58" t="s">
        <v>58</v>
      </c>
      <c r="AV92" s="58" t="s">
        <v>59</v>
      </c>
      <c r="AW92" s="58" t="s">
        <v>60</v>
      </c>
      <c r="AX92" s="58" t="s">
        <v>61</v>
      </c>
      <c r="AY92" s="58" t="s">
        <v>62</v>
      </c>
      <c r="AZ92" s="58" t="s">
        <v>63</v>
      </c>
      <c r="BA92" s="58" t="s">
        <v>64</v>
      </c>
      <c r="BB92" s="58" t="s">
        <v>65</v>
      </c>
      <c r="BC92" s="58" t="s">
        <v>66</v>
      </c>
      <c r="BD92" s="59" t="s">
        <v>67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68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83">
        <f>ROUND(SUM(AG95:AG96),2)</f>
        <v>0</v>
      </c>
      <c r="AH94" s="183"/>
      <c r="AI94" s="183"/>
      <c r="AJ94" s="183"/>
      <c r="AK94" s="183"/>
      <c r="AL94" s="183"/>
      <c r="AM94" s="183"/>
      <c r="AN94" s="184">
        <f>SUM(AG94,AT94)</f>
        <v>0</v>
      </c>
      <c r="AO94" s="184"/>
      <c r="AP94" s="184"/>
      <c r="AQ94" s="65" t="s">
        <v>1</v>
      </c>
      <c r="AR94" s="61"/>
      <c r="AS94" s="66">
        <f>ROUND(SUM(AS95:AS96),2)</f>
        <v>0</v>
      </c>
      <c r="AT94" s="67">
        <f>ROUND(SUM(AV94:AW94),2)</f>
        <v>0</v>
      </c>
      <c r="AU94" s="68" t="e">
        <f>ROUND(SUM(AU95:AU96),5)</f>
        <v>#REF!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ROUND(SUM(AZ95:AZ96),2)</f>
        <v>0</v>
      </c>
      <c r="BA94" s="67">
        <f>ROUND(SUM(BA95:BA96),2)</f>
        <v>0</v>
      </c>
      <c r="BB94" s="67">
        <f>ROUND(SUM(BB95:BB96),2)</f>
        <v>0</v>
      </c>
      <c r="BC94" s="67">
        <f>ROUND(SUM(BC95:BC96),2)</f>
        <v>0</v>
      </c>
      <c r="BD94" s="69">
        <f>ROUND(SUM(BD95:BD96),2)</f>
        <v>0</v>
      </c>
      <c r="BS94" s="70" t="s">
        <v>69</v>
      </c>
      <c r="BT94" s="70" t="s">
        <v>70</v>
      </c>
      <c r="BU94" s="71" t="s">
        <v>71</v>
      </c>
      <c r="BV94" s="70" t="s">
        <v>72</v>
      </c>
      <c r="BW94" s="70" t="s">
        <v>4</v>
      </c>
      <c r="BX94" s="70" t="s">
        <v>73</v>
      </c>
      <c r="CL94" s="70" t="s">
        <v>1</v>
      </c>
    </row>
    <row r="95" spans="1:91" s="6" customFormat="1" ht="16.5" customHeight="1">
      <c r="A95" s="72" t="s">
        <v>74</v>
      </c>
      <c r="B95" s="73"/>
      <c r="C95" s="74"/>
      <c r="D95" s="182" t="s">
        <v>75</v>
      </c>
      <c r="E95" s="182"/>
      <c r="F95" s="182"/>
      <c r="G95" s="182"/>
      <c r="H95" s="182"/>
      <c r="I95" s="75"/>
      <c r="J95" s="182" t="s">
        <v>76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0">
        <f>'1 - komunikace a zpevněné...'!J30</f>
        <v>0</v>
      </c>
      <c r="AH95" s="181"/>
      <c r="AI95" s="181"/>
      <c r="AJ95" s="181"/>
      <c r="AK95" s="181"/>
      <c r="AL95" s="181"/>
      <c r="AM95" s="181"/>
      <c r="AN95" s="180">
        <f>SUM(AG95,AT95)</f>
        <v>0</v>
      </c>
      <c r="AO95" s="181"/>
      <c r="AP95" s="181"/>
      <c r="AQ95" s="76" t="s">
        <v>77</v>
      </c>
      <c r="AR95" s="73"/>
      <c r="AS95" s="77">
        <v>0</v>
      </c>
      <c r="AT95" s="78">
        <f>ROUND(SUM(AV95:AW95),2)</f>
        <v>0</v>
      </c>
      <c r="AU95" s="79" t="e">
        <f>'1 - komunikace a zpevněné...'!P124</f>
        <v>#REF!</v>
      </c>
      <c r="AV95" s="78">
        <f>'1 - komunikace a zpevněné...'!J33</f>
        <v>0</v>
      </c>
      <c r="AW95" s="78">
        <f>'1 - komunikace a zpevněné...'!J34</f>
        <v>0</v>
      </c>
      <c r="AX95" s="78">
        <f>'1 - komunikace a zpevněné...'!J35</f>
        <v>0</v>
      </c>
      <c r="AY95" s="78">
        <f>'1 - komunikace a zpevněné...'!J36</f>
        <v>0</v>
      </c>
      <c r="AZ95" s="78">
        <f>'1 - komunikace a zpevněné...'!F33</f>
        <v>0</v>
      </c>
      <c r="BA95" s="78">
        <f>'1 - komunikace a zpevněné...'!F34</f>
        <v>0</v>
      </c>
      <c r="BB95" s="78">
        <f>'1 - komunikace a zpevněné...'!F35</f>
        <v>0</v>
      </c>
      <c r="BC95" s="78">
        <f>'1 - komunikace a zpevněné...'!F36</f>
        <v>0</v>
      </c>
      <c r="BD95" s="80">
        <f>'1 - komunikace a zpevněné...'!F37</f>
        <v>0</v>
      </c>
      <c r="BT95" s="81" t="s">
        <v>75</v>
      </c>
      <c r="BV95" s="81" t="s">
        <v>72</v>
      </c>
      <c r="BW95" s="81" t="s">
        <v>78</v>
      </c>
      <c r="BX95" s="81" t="s">
        <v>4</v>
      </c>
      <c r="CL95" s="81" t="s">
        <v>1</v>
      </c>
      <c r="CM95" s="81" t="s">
        <v>79</v>
      </c>
    </row>
    <row r="96" spans="1:91" s="6" customFormat="1" ht="16.5" customHeight="1">
      <c r="A96" s="72" t="s">
        <v>74</v>
      </c>
      <c r="B96" s="73"/>
      <c r="C96" s="74"/>
      <c r="D96" s="182" t="s">
        <v>79</v>
      </c>
      <c r="E96" s="182"/>
      <c r="F96" s="182"/>
      <c r="G96" s="182"/>
      <c r="H96" s="182"/>
      <c r="I96" s="75"/>
      <c r="J96" s="182" t="s">
        <v>80</v>
      </c>
      <c r="K96" s="182"/>
      <c r="L96" s="182"/>
      <c r="M96" s="182"/>
      <c r="N96" s="182"/>
      <c r="O96" s="182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2"/>
      <c r="AA96" s="182"/>
      <c r="AB96" s="182"/>
      <c r="AC96" s="182"/>
      <c r="AD96" s="182"/>
      <c r="AE96" s="182"/>
      <c r="AF96" s="182"/>
      <c r="AG96" s="180">
        <f>'2 - vedlejší a ostatní ná...'!J30</f>
        <v>0</v>
      </c>
      <c r="AH96" s="181"/>
      <c r="AI96" s="181"/>
      <c r="AJ96" s="181"/>
      <c r="AK96" s="181"/>
      <c r="AL96" s="181"/>
      <c r="AM96" s="181"/>
      <c r="AN96" s="180">
        <f>SUM(AG96,AT96)</f>
        <v>0</v>
      </c>
      <c r="AO96" s="181"/>
      <c r="AP96" s="181"/>
      <c r="AQ96" s="76" t="s">
        <v>77</v>
      </c>
      <c r="AR96" s="73"/>
      <c r="AS96" s="82">
        <v>0</v>
      </c>
      <c r="AT96" s="83">
        <f>ROUND(SUM(AV96:AW96),2)</f>
        <v>0</v>
      </c>
      <c r="AU96" s="84">
        <f>'2 - vedlejší a ostatní ná...'!P118</f>
        <v>0</v>
      </c>
      <c r="AV96" s="83">
        <f>'2 - vedlejší a ostatní ná...'!J33</f>
        <v>0</v>
      </c>
      <c r="AW96" s="83">
        <f>'2 - vedlejší a ostatní ná...'!J34</f>
        <v>0</v>
      </c>
      <c r="AX96" s="83">
        <f>'2 - vedlejší a ostatní ná...'!J35</f>
        <v>0</v>
      </c>
      <c r="AY96" s="83">
        <f>'2 - vedlejší a ostatní ná...'!J36</f>
        <v>0</v>
      </c>
      <c r="AZ96" s="83">
        <f>'2 - vedlejší a ostatní ná...'!F33</f>
        <v>0</v>
      </c>
      <c r="BA96" s="83">
        <f>'2 - vedlejší a ostatní ná...'!F34</f>
        <v>0</v>
      </c>
      <c r="BB96" s="83">
        <f>'2 - vedlejší a ostatní ná...'!F35</f>
        <v>0</v>
      </c>
      <c r="BC96" s="83">
        <f>'2 - vedlejší a ostatní ná...'!F36</f>
        <v>0</v>
      </c>
      <c r="BD96" s="85">
        <f>'2 - vedlejší a ostatní ná...'!F37</f>
        <v>0</v>
      </c>
      <c r="BT96" s="81" t="s">
        <v>75</v>
      </c>
      <c r="BV96" s="81" t="s">
        <v>72</v>
      </c>
      <c r="BW96" s="81" t="s">
        <v>81</v>
      </c>
      <c r="BX96" s="81" t="s">
        <v>4</v>
      </c>
      <c r="CL96" s="81" t="s">
        <v>1</v>
      </c>
      <c r="CM96" s="81" t="s">
        <v>79</v>
      </c>
    </row>
    <row r="97" spans="2:44" s="1" customFormat="1" ht="30" customHeight="1">
      <c r="B97" s="30"/>
      <c r="AR97" s="30"/>
    </row>
    <row r="98" spans="2:44" s="1" customFormat="1" ht="6.95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</mergeCells>
  <hyperlinks>
    <hyperlink ref="A95" location="'1 - komunikace a zpevněné...'!C2" display="/" xr:uid="{00000000-0004-0000-0000-000000000000}"/>
    <hyperlink ref="A96" location="'2 - vedlejší a ostatní ná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04"/>
  <sheetViews>
    <sheetView showGridLines="0" workbookViewId="0">
      <selection activeCell="I303" sqref="I303"/>
    </sheetView>
  </sheetViews>
  <sheetFormatPr defaultRowHeight="11.25"/>
  <cols>
    <col min="1" max="1" width="8.33203125" customWidth="1"/>
    <col min="2" max="2" width="1.1640625" customWidth="1"/>
    <col min="3" max="3" width="4.832031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78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2:46" ht="24.95" customHeight="1">
      <c r="B4" s="18"/>
      <c r="D4" s="19" t="s">
        <v>82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26.25" customHeight="1">
      <c r="B7" s="18"/>
      <c r="E7" s="218" t="str">
        <f>'Rekapitulace stavby'!K6</f>
        <v>Rekonstrukce ulice Na Valech, Kolín</v>
      </c>
      <c r="F7" s="219"/>
      <c r="G7" s="219"/>
      <c r="H7" s="219"/>
      <c r="L7" s="18"/>
    </row>
    <row r="8" spans="2:46" s="1" customFormat="1" ht="12" customHeight="1">
      <c r="B8" s="30"/>
      <c r="D8" s="25" t="s">
        <v>83</v>
      </c>
      <c r="L8" s="30"/>
    </row>
    <row r="9" spans="2:46" s="1" customFormat="1" ht="16.5" customHeight="1">
      <c r="B9" s="30"/>
      <c r="E9" s="190" t="s">
        <v>84</v>
      </c>
      <c r="F9" s="217"/>
      <c r="G9" s="217"/>
      <c r="H9" s="217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16</v>
      </c>
      <c r="F11" s="23" t="s">
        <v>1</v>
      </c>
      <c r="I11" s="25" t="s">
        <v>17</v>
      </c>
      <c r="J11" s="23" t="s">
        <v>1</v>
      </c>
      <c r="L11" s="30"/>
    </row>
    <row r="12" spans="2:46" s="1" customFormat="1" ht="12" customHeight="1">
      <c r="B12" s="30"/>
      <c r="D12" s="25" t="s">
        <v>18</v>
      </c>
      <c r="F12" s="23" t="str">
        <f>'Rekapitulace stavby'!L87</f>
        <v>Kolín</v>
      </c>
      <c r="I12" s="25" t="s">
        <v>19</v>
      </c>
      <c r="J12" s="50">
        <f>'Rekapitulace stavby'!AN8</f>
        <v>45623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20</v>
      </c>
      <c r="I14" s="25" t="s">
        <v>21</v>
      </c>
      <c r="J14" s="23" t="s">
        <v>1</v>
      </c>
      <c r="L14" s="30"/>
    </row>
    <row r="15" spans="2:46" s="1" customFormat="1" ht="18" customHeight="1">
      <c r="B15" s="30"/>
      <c r="E15" s="23" t="str">
        <f>'Rekapitulace stavby'!L89</f>
        <v>Město Kolín</v>
      </c>
      <c r="I15" s="25" t="s">
        <v>22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23</v>
      </c>
      <c r="I17" s="25" t="s">
        <v>21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0" t="str">
        <f>'Rekapitulace stavby'!E14</f>
        <v>Vyplň údaj</v>
      </c>
      <c r="F18" s="209"/>
      <c r="G18" s="209"/>
      <c r="H18" s="209"/>
      <c r="I18" s="25" t="s">
        <v>22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25</v>
      </c>
      <c r="I20" s="25" t="s">
        <v>21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28</v>
      </c>
      <c r="I23" s="25" t="s">
        <v>21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29</v>
      </c>
      <c r="L26" s="30"/>
    </row>
    <row r="27" spans="2:12" s="7" customFormat="1" ht="16.5" customHeight="1">
      <c r="B27" s="87"/>
      <c r="E27" s="213" t="s">
        <v>1</v>
      </c>
      <c r="F27" s="213"/>
      <c r="G27" s="213"/>
      <c r="H27" s="213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30</v>
      </c>
      <c r="J30" s="64">
        <f>ROUND(J124,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32</v>
      </c>
      <c r="I32" s="33" t="s">
        <v>31</v>
      </c>
      <c r="J32" s="33" t="s">
        <v>33</v>
      </c>
      <c r="L32" s="30"/>
    </row>
    <row r="33" spans="2:12" s="1" customFormat="1" ht="14.45" customHeight="1">
      <c r="B33" s="30"/>
      <c r="D33" s="53" t="s">
        <v>34</v>
      </c>
      <c r="E33" s="25" t="s">
        <v>35</v>
      </c>
      <c r="F33" s="89">
        <f>J30</f>
        <v>0</v>
      </c>
      <c r="I33" s="90">
        <v>0.21</v>
      </c>
      <c r="J33" s="89">
        <f>I33*F33</f>
        <v>0</v>
      </c>
      <c r="L33" s="30"/>
    </row>
    <row r="34" spans="2:12" s="1" customFormat="1" ht="14.45" customHeight="1">
      <c r="B34" s="30"/>
      <c r="E34" s="25" t="s">
        <v>36</v>
      </c>
      <c r="F34" s="89">
        <f>ROUND((SUM(BF124:BF303)),  2)</f>
        <v>0</v>
      </c>
      <c r="I34" s="90">
        <v>0.12</v>
      </c>
      <c r="J34" s="89">
        <f>ROUND(((SUM(BF124:BF303))*I34),  2)</f>
        <v>0</v>
      </c>
      <c r="L34" s="30"/>
    </row>
    <row r="35" spans="2:12" s="1" customFormat="1" ht="14.45" hidden="1" customHeight="1">
      <c r="B35" s="30"/>
      <c r="E35" s="25" t="s">
        <v>37</v>
      </c>
      <c r="F35" s="89">
        <f>ROUND((SUM(BG124:BG303)),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38</v>
      </c>
      <c r="F36" s="89">
        <f>ROUND((SUM(BH124:BH303)),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39</v>
      </c>
      <c r="F37" s="89">
        <f>ROUND((SUM(BI124:BI303)),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40</v>
      </c>
      <c r="E39" s="55"/>
      <c r="F39" s="55"/>
      <c r="G39" s="93" t="s">
        <v>41</v>
      </c>
      <c r="H39" s="94" t="s">
        <v>42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45</v>
      </c>
      <c r="E61" s="32"/>
      <c r="F61" s="97" t="s">
        <v>46</v>
      </c>
      <c r="G61" s="41" t="s">
        <v>45</v>
      </c>
      <c r="H61" s="32"/>
      <c r="I61" s="32"/>
      <c r="J61" s="98" t="s">
        <v>46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47</v>
      </c>
      <c r="E65" s="40"/>
      <c r="F65" s="40"/>
      <c r="G65" s="39" t="s">
        <v>48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45</v>
      </c>
      <c r="E76" s="32"/>
      <c r="F76" s="97" t="s">
        <v>46</v>
      </c>
      <c r="G76" s="41" t="s">
        <v>45</v>
      </c>
      <c r="H76" s="32"/>
      <c r="I76" s="32"/>
      <c r="J76" s="98" t="s">
        <v>46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85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15</v>
      </c>
      <c r="L84" s="30"/>
    </row>
    <row r="85" spans="2:47" s="1" customFormat="1" ht="26.25" customHeight="1">
      <c r="B85" s="30"/>
      <c r="E85" s="218" t="str">
        <f>E7</f>
        <v>Rekonstrukce ulice Na Valech, Kolín</v>
      </c>
      <c r="F85" s="219"/>
      <c r="G85" s="219"/>
      <c r="H85" s="219"/>
      <c r="L85" s="30"/>
    </row>
    <row r="86" spans="2:47" s="1" customFormat="1" ht="12" customHeight="1">
      <c r="B86" s="30"/>
      <c r="C86" s="25" t="s">
        <v>83</v>
      </c>
      <c r="L86" s="30"/>
    </row>
    <row r="87" spans="2:47" s="1" customFormat="1" ht="16.5" customHeight="1">
      <c r="B87" s="30"/>
      <c r="E87" s="190" t="str">
        <f>E9</f>
        <v>1 - komunikace a zpevněné plochy</v>
      </c>
      <c r="F87" s="217"/>
      <c r="G87" s="217"/>
      <c r="H87" s="217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18</v>
      </c>
      <c r="F89" s="23" t="str">
        <f>F12</f>
        <v>Kolín</v>
      </c>
      <c r="I89" s="25" t="s">
        <v>19</v>
      </c>
      <c r="J89" s="50">
        <f>IF(J12="","",J12)</f>
        <v>45623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20</v>
      </c>
      <c r="F91" s="23" t="str">
        <f>E15</f>
        <v>Město Kolín</v>
      </c>
      <c r="I91" s="25" t="s">
        <v>25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23</v>
      </c>
      <c r="F92" s="23"/>
      <c r="I92" s="25" t="s">
        <v>28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86</v>
      </c>
      <c r="D94" s="91"/>
      <c r="E94" s="91"/>
      <c r="F94" s="91"/>
      <c r="G94" s="91"/>
      <c r="H94" s="91"/>
      <c r="I94" s="91"/>
      <c r="J94" s="100" t="s">
        <v>87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88</v>
      </c>
      <c r="J96" s="64">
        <f>J124</f>
        <v>0</v>
      </c>
      <c r="L96" s="30"/>
      <c r="AU96" s="15" t="s">
        <v>89</v>
      </c>
    </row>
    <row r="97" spans="2:12" s="8" customFormat="1" ht="24.95" customHeight="1">
      <c r="B97" s="102"/>
      <c r="D97" s="103" t="s">
        <v>90</v>
      </c>
      <c r="E97" s="104"/>
      <c r="F97" s="104"/>
      <c r="G97" s="104"/>
      <c r="H97" s="104"/>
      <c r="I97" s="104"/>
      <c r="J97" s="105">
        <f>J125</f>
        <v>0</v>
      </c>
      <c r="L97" s="102"/>
    </row>
    <row r="98" spans="2:12" s="9" customFormat="1" ht="19.899999999999999" customHeight="1">
      <c r="B98" s="106"/>
      <c r="D98" s="107" t="s">
        <v>91</v>
      </c>
      <c r="E98" s="108"/>
      <c r="F98" s="108"/>
      <c r="G98" s="108"/>
      <c r="H98" s="108"/>
      <c r="I98" s="108"/>
      <c r="J98" s="109">
        <f>J126</f>
        <v>0</v>
      </c>
      <c r="L98" s="106"/>
    </row>
    <row r="99" spans="2:12" s="9" customFormat="1" ht="19.899999999999999" customHeight="1">
      <c r="B99" s="106"/>
      <c r="D99" s="107" t="s">
        <v>92</v>
      </c>
      <c r="E99" s="108"/>
      <c r="F99" s="108"/>
      <c r="G99" s="108"/>
      <c r="H99" s="108"/>
      <c r="I99" s="108"/>
      <c r="J99" s="109">
        <f>J171</f>
        <v>0</v>
      </c>
      <c r="L99" s="106"/>
    </row>
    <row r="100" spans="2:12" s="9" customFormat="1" ht="19.899999999999999" customHeight="1">
      <c r="B100" s="106"/>
      <c r="D100" s="107" t="s">
        <v>93</v>
      </c>
      <c r="E100" s="108"/>
      <c r="F100" s="108"/>
      <c r="G100" s="108"/>
      <c r="H100" s="108"/>
      <c r="I100" s="108"/>
      <c r="J100" s="109">
        <f>J174</f>
        <v>0</v>
      </c>
      <c r="L100" s="106"/>
    </row>
    <row r="101" spans="2:12" s="9" customFormat="1" ht="19.899999999999999" customHeight="1">
      <c r="B101" s="106"/>
      <c r="D101" s="107" t="s">
        <v>94</v>
      </c>
      <c r="E101" s="108"/>
      <c r="F101" s="108"/>
      <c r="G101" s="108"/>
      <c r="H101" s="108"/>
      <c r="I101" s="108"/>
      <c r="J101" s="109">
        <f>J203</f>
        <v>0</v>
      </c>
      <c r="L101" s="106"/>
    </row>
    <row r="102" spans="2:12" s="9" customFormat="1" ht="19.899999999999999" customHeight="1">
      <c r="B102" s="106"/>
      <c r="D102" s="107" t="s">
        <v>95</v>
      </c>
      <c r="E102" s="108"/>
      <c r="F102" s="108"/>
      <c r="G102" s="108"/>
      <c r="H102" s="108"/>
      <c r="I102" s="108"/>
      <c r="J102" s="109">
        <f>J255</f>
        <v>0</v>
      </c>
      <c r="L102" s="106"/>
    </row>
    <row r="103" spans="2:12" s="9" customFormat="1" ht="19.899999999999999" customHeight="1">
      <c r="B103" s="106"/>
      <c r="D103" s="107" t="s">
        <v>96</v>
      </c>
      <c r="E103" s="108"/>
      <c r="F103" s="108"/>
      <c r="G103" s="108"/>
      <c r="H103" s="108"/>
      <c r="I103" s="108"/>
      <c r="J103" s="109">
        <f>J291</f>
        <v>0</v>
      </c>
      <c r="L103" s="106"/>
    </row>
    <row r="104" spans="2:12" s="9" customFormat="1" ht="19.899999999999999" customHeight="1">
      <c r="B104" s="106"/>
      <c r="D104" s="107" t="s">
        <v>97</v>
      </c>
      <c r="E104" s="108"/>
      <c r="F104" s="108"/>
      <c r="G104" s="108"/>
      <c r="H104" s="108"/>
      <c r="I104" s="108"/>
      <c r="J104" s="109">
        <f>J302</f>
        <v>0</v>
      </c>
      <c r="L104" s="106"/>
    </row>
    <row r="105" spans="2:12" s="1" customFormat="1" ht="21.75" customHeight="1">
      <c r="B105" s="30"/>
      <c r="L105" s="30"/>
    </row>
    <row r="106" spans="2:12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0"/>
    </row>
    <row r="110" spans="2:12" s="1" customFormat="1" ht="6.95" customHeight="1"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0"/>
    </row>
    <row r="111" spans="2:12" s="1" customFormat="1" ht="24.95" customHeight="1">
      <c r="B111" s="30"/>
      <c r="C111" s="19" t="s">
        <v>98</v>
      </c>
      <c r="L111" s="30"/>
    </row>
    <row r="112" spans="2:12" s="1" customFormat="1" ht="6.95" customHeight="1">
      <c r="B112" s="30"/>
      <c r="L112" s="30"/>
    </row>
    <row r="113" spans="2:63" s="1" customFormat="1" ht="12" customHeight="1">
      <c r="B113" s="30"/>
      <c r="C113" s="25" t="s">
        <v>15</v>
      </c>
      <c r="L113" s="30"/>
    </row>
    <row r="114" spans="2:63" s="1" customFormat="1" ht="26.25" customHeight="1">
      <c r="B114" s="30"/>
      <c r="E114" s="218" t="str">
        <f>E7</f>
        <v>Rekonstrukce ulice Na Valech, Kolín</v>
      </c>
      <c r="F114" s="219"/>
      <c r="G114" s="219"/>
      <c r="H114" s="219"/>
      <c r="L114" s="30"/>
    </row>
    <row r="115" spans="2:63" s="1" customFormat="1" ht="12" customHeight="1">
      <c r="B115" s="30"/>
      <c r="C115" s="25" t="s">
        <v>83</v>
      </c>
      <c r="L115" s="30"/>
    </row>
    <row r="116" spans="2:63" s="1" customFormat="1" ht="16.5" customHeight="1">
      <c r="B116" s="30"/>
      <c r="E116" s="190" t="str">
        <f>E9</f>
        <v>1 - komunikace a zpevněné plochy</v>
      </c>
      <c r="F116" s="217"/>
      <c r="G116" s="217"/>
      <c r="H116" s="217"/>
      <c r="L116" s="30"/>
    </row>
    <row r="117" spans="2:63" s="1" customFormat="1" ht="6.95" customHeight="1">
      <c r="B117" s="30"/>
      <c r="L117" s="30"/>
    </row>
    <row r="118" spans="2:63" s="1" customFormat="1" ht="12" customHeight="1">
      <c r="B118" s="30"/>
      <c r="C118" s="25" t="s">
        <v>18</v>
      </c>
      <c r="F118" s="23" t="str">
        <f>F12</f>
        <v>Kolín</v>
      </c>
      <c r="I118" s="25" t="s">
        <v>19</v>
      </c>
      <c r="J118" s="50">
        <f>IF(J12="","",J12)</f>
        <v>45623</v>
      </c>
      <c r="L118" s="30"/>
    </row>
    <row r="119" spans="2:63" s="1" customFormat="1" ht="6.95" customHeight="1">
      <c r="B119" s="30"/>
      <c r="L119" s="30"/>
    </row>
    <row r="120" spans="2:63" s="1" customFormat="1" ht="15.2" customHeight="1">
      <c r="B120" s="30"/>
      <c r="C120" s="25" t="s">
        <v>20</v>
      </c>
      <c r="F120" s="23" t="str">
        <f>E15</f>
        <v>Město Kolín</v>
      </c>
      <c r="I120" s="25" t="s">
        <v>25</v>
      </c>
      <c r="J120" s="28" t="str">
        <f>E21</f>
        <v xml:space="preserve"> </v>
      </c>
      <c r="L120" s="30"/>
    </row>
    <row r="121" spans="2:63" s="1" customFormat="1" ht="15.2" customHeight="1">
      <c r="B121" s="30"/>
      <c r="C121" s="25" t="s">
        <v>23</v>
      </c>
      <c r="F121" s="23"/>
      <c r="I121" s="25" t="s">
        <v>28</v>
      </c>
      <c r="J121" s="28" t="str">
        <f>E24</f>
        <v xml:space="preserve"> </v>
      </c>
      <c r="L121" s="30"/>
    </row>
    <row r="122" spans="2:63" s="1" customFormat="1" ht="10.35" customHeight="1">
      <c r="B122" s="30"/>
      <c r="L122" s="30"/>
    </row>
    <row r="123" spans="2:63" s="10" customFormat="1" ht="29.25" customHeight="1">
      <c r="B123" s="110"/>
      <c r="C123" s="111" t="s">
        <v>99</v>
      </c>
      <c r="D123" s="112" t="s">
        <v>55</v>
      </c>
      <c r="E123" s="112" t="s">
        <v>51</v>
      </c>
      <c r="F123" s="112" t="s">
        <v>52</v>
      </c>
      <c r="G123" s="112" t="s">
        <v>100</v>
      </c>
      <c r="H123" s="112" t="s">
        <v>101</v>
      </c>
      <c r="I123" s="112" t="s">
        <v>102</v>
      </c>
      <c r="J123" s="113" t="s">
        <v>87</v>
      </c>
      <c r="K123" s="114" t="s">
        <v>103</v>
      </c>
      <c r="L123" s="110"/>
      <c r="M123" s="57" t="s">
        <v>1</v>
      </c>
      <c r="N123" s="58" t="s">
        <v>34</v>
      </c>
      <c r="O123" s="58" t="s">
        <v>104</v>
      </c>
      <c r="P123" s="58" t="s">
        <v>105</v>
      </c>
      <c r="Q123" s="58" t="s">
        <v>106</v>
      </c>
      <c r="R123" s="58" t="s">
        <v>107</v>
      </c>
      <c r="S123" s="58" t="s">
        <v>108</v>
      </c>
      <c r="T123" s="59" t="s">
        <v>109</v>
      </c>
    </row>
    <row r="124" spans="2:63" s="1" customFormat="1" ht="22.9" customHeight="1">
      <c r="B124" s="30"/>
      <c r="C124" s="62" t="s">
        <v>110</v>
      </c>
      <c r="J124" s="115">
        <f>J125</f>
        <v>0</v>
      </c>
      <c r="L124" s="30"/>
      <c r="M124" s="60"/>
      <c r="N124" s="51"/>
      <c r="O124" s="51"/>
      <c r="P124" s="116" t="e">
        <f>P125</f>
        <v>#REF!</v>
      </c>
      <c r="Q124" s="51"/>
      <c r="R124" s="116" t="e">
        <f>R125</f>
        <v>#REF!</v>
      </c>
      <c r="S124" s="51"/>
      <c r="T124" s="117" t="e">
        <f>T125</f>
        <v>#REF!</v>
      </c>
      <c r="AT124" s="15" t="s">
        <v>69</v>
      </c>
      <c r="AU124" s="15" t="s">
        <v>89</v>
      </c>
      <c r="BK124" s="118" t="e">
        <f>BK125</f>
        <v>#REF!</v>
      </c>
    </row>
    <row r="125" spans="2:63" s="11" customFormat="1" ht="25.9" customHeight="1">
      <c r="B125" s="119"/>
      <c r="D125" s="120" t="s">
        <v>69</v>
      </c>
      <c r="E125" s="121" t="s">
        <v>111</v>
      </c>
      <c r="F125" s="121" t="s">
        <v>112</v>
      </c>
      <c r="I125" s="122"/>
      <c r="J125" s="123">
        <f>J126+J171+J174+J203+J255+J291+J302</f>
        <v>0</v>
      </c>
      <c r="L125" s="119"/>
      <c r="M125" s="124"/>
      <c r="P125" s="125" t="e">
        <f>P126+#REF!+P171+P174+P203+P255+P291+P302</f>
        <v>#REF!</v>
      </c>
      <c r="R125" s="125" t="e">
        <f>R126+#REF!+R171+R174+R203+R255+R291+R302</f>
        <v>#REF!</v>
      </c>
      <c r="T125" s="126" t="e">
        <f>T126+#REF!+T171+T174+T203+T255+T291+T302</f>
        <v>#REF!</v>
      </c>
      <c r="AR125" s="120" t="s">
        <v>75</v>
      </c>
      <c r="AT125" s="127" t="s">
        <v>69</v>
      </c>
      <c r="AU125" s="127" t="s">
        <v>70</v>
      </c>
      <c r="AY125" s="120" t="s">
        <v>113</v>
      </c>
      <c r="BK125" s="128" t="e">
        <f>BK126+#REF!+BK171+BK174+BK203+BK255+BK291+BK302</f>
        <v>#REF!</v>
      </c>
    </row>
    <row r="126" spans="2:63" s="11" customFormat="1" ht="22.9" customHeight="1">
      <c r="B126" s="119"/>
      <c r="D126" s="120" t="s">
        <v>69</v>
      </c>
      <c r="E126" s="129" t="s">
        <v>75</v>
      </c>
      <c r="F126" s="129" t="s">
        <v>114</v>
      </c>
      <c r="I126" s="122"/>
      <c r="J126" s="130">
        <f>SUM(J127:J170)</f>
        <v>0</v>
      </c>
      <c r="L126" s="119"/>
      <c r="M126" s="124"/>
      <c r="P126" s="125">
        <f>SUM(P129:P170)</f>
        <v>0</v>
      </c>
      <c r="R126" s="125">
        <f>SUM(R129:R170)</f>
        <v>8.1180000000000003</v>
      </c>
      <c r="T126" s="126">
        <f>SUM(T129:T170)</f>
        <v>1614.4636500000001</v>
      </c>
      <c r="AR126" s="120" t="s">
        <v>75</v>
      </c>
      <c r="AT126" s="127" t="s">
        <v>69</v>
      </c>
      <c r="AU126" s="127" t="s">
        <v>75</v>
      </c>
      <c r="AY126" s="120" t="s">
        <v>113</v>
      </c>
      <c r="BK126" s="128">
        <f>SUM(BK129:BK170)</f>
        <v>0</v>
      </c>
    </row>
    <row r="127" spans="2:63" s="11" customFormat="1" ht="25.5" customHeight="1">
      <c r="B127" s="119"/>
      <c r="C127" s="132" t="s">
        <v>75</v>
      </c>
      <c r="D127" s="132" t="s">
        <v>115</v>
      </c>
      <c r="E127" s="133" t="s">
        <v>325</v>
      </c>
      <c r="F127" s="134" t="s">
        <v>326</v>
      </c>
      <c r="G127" s="135" t="s">
        <v>118</v>
      </c>
      <c r="H127" s="136">
        <v>141.18</v>
      </c>
      <c r="I127" s="137"/>
      <c r="J127" s="138">
        <f>ROUND(I127*H127,2)</f>
        <v>0</v>
      </c>
      <c r="L127" s="119"/>
      <c r="M127" s="124"/>
      <c r="P127" s="125"/>
      <c r="R127" s="125"/>
      <c r="T127" s="126"/>
      <c r="AR127" s="120"/>
      <c r="AT127" s="127"/>
      <c r="AU127" s="127"/>
      <c r="AY127" s="120"/>
      <c r="BK127" s="128"/>
    </row>
    <row r="128" spans="2:63" s="11" customFormat="1" ht="12" customHeight="1">
      <c r="B128" s="119"/>
      <c r="C128" s="12"/>
      <c r="D128" s="147" t="s">
        <v>121</v>
      </c>
      <c r="E128" s="148" t="s">
        <v>1</v>
      </c>
      <c r="F128" s="149" t="s">
        <v>455</v>
      </c>
      <c r="G128" s="12"/>
      <c r="H128" s="150">
        <f>H127</f>
        <v>141.18</v>
      </c>
      <c r="I128" s="151"/>
      <c r="J128" s="12"/>
      <c r="L128" s="119"/>
      <c r="M128" s="124"/>
      <c r="P128" s="125"/>
      <c r="R128" s="125"/>
      <c r="T128" s="126"/>
      <c r="AR128" s="120"/>
      <c r="AT128" s="127"/>
      <c r="AU128" s="127"/>
      <c r="AY128" s="120"/>
      <c r="BK128" s="128"/>
    </row>
    <row r="129" spans="2:65" s="1" customFormat="1" ht="25.5" customHeight="1">
      <c r="B129" s="131"/>
      <c r="C129" s="132">
        <v>2</v>
      </c>
      <c r="D129" s="132" t="s">
        <v>115</v>
      </c>
      <c r="E129" s="133" t="s">
        <v>116</v>
      </c>
      <c r="F129" s="134" t="s">
        <v>117</v>
      </c>
      <c r="G129" s="135" t="s">
        <v>118</v>
      </c>
      <c r="H129" s="136">
        <v>51</v>
      </c>
      <c r="I129" s="137"/>
      <c r="J129" s="138">
        <f>ROUND(I129*H129,2)</f>
        <v>0</v>
      </c>
      <c r="K129" s="139"/>
      <c r="L129" s="30"/>
      <c r="M129" s="140" t="s">
        <v>1</v>
      </c>
      <c r="N129" s="141" t="s">
        <v>35</v>
      </c>
      <c r="P129" s="142">
        <f>O129*H129</f>
        <v>0</v>
      </c>
      <c r="Q129" s="142">
        <v>0</v>
      </c>
      <c r="R129" s="142">
        <f>Q129*H129</f>
        <v>0</v>
      </c>
      <c r="S129" s="142">
        <v>0.29499999999999998</v>
      </c>
      <c r="T129" s="143">
        <f>S129*H129</f>
        <v>15.045</v>
      </c>
      <c r="AR129" s="144" t="s">
        <v>119</v>
      </c>
      <c r="AT129" s="144" t="s">
        <v>115</v>
      </c>
      <c r="AU129" s="144" t="s">
        <v>79</v>
      </c>
      <c r="AY129" s="15" t="s">
        <v>113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5" t="s">
        <v>75</v>
      </c>
      <c r="BK129" s="145">
        <f>ROUND(I129*H129,2)</f>
        <v>0</v>
      </c>
      <c r="BL129" s="15" t="s">
        <v>119</v>
      </c>
      <c r="BM129" s="144" t="s">
        <v>120</v>
      </c>
    </row>
    <row r="130" spans="2:65" s="12" customFormat="1">
      <c r="B130" s="146"/>
      <c r="D130" s="147" t="s">
        <v>121</v>
      </c>
      <c r="E130" s="148" t="s">
        <v>1</v>
      </c>
      <c r="F130" s="149" t="s">
        <v>321</v>
      </c>
      <c r="H130" s="150">
        <v>51</v>
      </c>
      <c r="I130" s="151"/>
      <c r="L130" s="146"/>
      <c r="M130" s="152"/>
      <c r="T130" s="153"/>
      <c r="AT130" s="148" t="s">
        <v>121</v>
      </c>
      <c r="AU130" s="148" t="s">
        <v>79</v>
      </c>
      <c r="AV130" s="12" t="s">
        <v>79</v>
      </c>
      <c r="AW130" s="12" t="s">
        <v>27</v>
      </c>
      <c r="AX130" s="12" t="s">
        <v>75</v>
      </c>
      <c r="AY130" s="148" t="s">
        <v>113</v>
      </c>
    </row>
    <row r="131" spans="2:65" s="1" customFormat="1" ht="25.5" customHeight="1">
      <c r="B131" s="131"/>
      <c r="C131" s="132">
        <v>3</v>
      </c>
      <c r="D131" s="132" t="s">
        <v>115</v>
      </c>
      <c r="E131" s="133" t="s">
        <v>322</v>
      </c>
      <c r="F131" s="134" t="s">
        <v>323</v>
      </c>
      <c r="G131" s="135" t="s">
        <v>118</v>
      </c>
      <c r="H131" s="136">
        <v>975.95</v>
      </c>
      <c r="I131" s="137"/>
      <c r="J131" s="138">
        <f>ROUND(I131*H131,2)</f>
        <v>0</v>
      </c>
      <c r="K131" s="139"/>
      <c r="L131" s="30"/>
      <c r="M131" s="140" t="s">
        <v>1</v>
      </c>
      <c r="N131" s="141" t="s">
        <v>35</v>
      </c>
      <c r="P131" s="142">
        <f>O131*H131</f>
        <v>0</v>
      </c>
      <c r="Q131" s="142">
        <v>0</v>
      </c>
      <c r="R131" s="142">
        <f>Q131*H131</f>
        <v>0</v>
      </c>
      <c r="S131" s="142">
        <v>0.32500000000000001</v>
      </c>
      <c r="T131" s="143">
        <f>S131*H131</f>
        <v>317.18375000000003</v>
      </c>
      <c r="AR131" s="144" t="s">
        <v>119</v>
      </c>
      <c r="AT131" s="144" t="s">
        <v>115</v>
      </c>
      <c r="AU131" s="144" t="s">
        <v>79</v>
      </c>
      <c r="AY131" s="15" t="s">
        <v>113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5" t="s">
        <v>75</v>
      </c>
      <c r="BK131" s="145">
        <f>ROUND(I131*H131,2)</f>
        <v>0</v>
      </c>
      <c r="BL131" s="15" t="s">
        <v>119</v>
      </c>
      <c r="BM131" s="144" t="s">
        <v>122</v>
      </c>
    </row>
    <row r="132" spans="2:65" s="12" customFormat="1">
      <c r="B132" s="146"/>
      <c r="D132" s="147" t="s">
        <v>121</v>
      </c>
      <c r="E132" s="148" t="s">
        <v>1</v>
      </c>
      <c r="F132" s="149" t="s">
        <v>324</v>
      </c>
      <c r="H132" s="150">
        <v>975.95</v>
      </c>
      <c r="I132" s="151"/>
      <c r="L132" s="146"/>
      <c r="M132" s="152"/>
      <c r="T132" s="153"/>
      <c r="AT132" s="148" t="s">
        <v>121</v>
      </c>
      <c r="AU132" s="148" t="s">
        <v>79</v>
      </c>
      <c r="AV132" s="12" t="s">
        <v>79</v>
      </c>
      <c r="AW132" s="12" t="s">
        <v>27</v>
      </c>
      <c r="AX132" s="12" t="s">
        <v>75</v>
      </c>
      <c r="AY132" s="148" t="s">
        <v>113</v>
      </c>
    </row>
    <row r="133" spans="2:65" s="1" customFormat="1" ht="25.5" customHeight="1">
      <c r="B133" s="131"/>
      <c r="C133" s="132">
        <v>4</v>
      </c>
      <c r="D133" s="132" t="s">
        <v>115</v>
      </c>
      <c r="E133" s="133" t="s">
        <v>330</v>
      </c>
      <c r="F133" s="134" t="s">
        <v>331</v>
      </c>
      <c r="G133" s="135" t="s">
        <v>118</v>
      </c>
      <c r="H133" s="136">
        <v>123.93</v>
      </c>
      <c r="I133" s="137"/>
      <c r="J133" s="138">
        <f>ROUND(I133*H133,2)</f>
        <v>0</v>
      </c>
      <c r="K133" s="139"/>
      <c r="L133" s="30"/>
      <c r="M133" s="140" t="s">
        <v>1</v>
      </c>
      <c r="N133" s="141" t="s">
        <v>35</v>
      </c>
      <c r="P133" s="142">
        <f>O133*H133</f>
        <v>0</v>
      </c>
      <c r="Q133" s="142">
        <v>0</v>
      </c>
      <c r="R133" s="142">
        <f>Q133*H133</f>
        <v>0</v>
      </c>
      <c r="S133" s="142">
        <v>0.57999999999999996</v>
      </c>
      <c r="T133" s="143">
        <f>S133*H133</f>
        <v>71.879400000000004</v>
      </c>
      <c r="AR133" s="144" t="s">
        <v>119</v>
      </c>
      <c r="AT133" s="144" t="s">
        <v>115</v>
      </c>
      <c r="AU133" s="144" t="s">
        <v>79</v>
      </c>
      <c r="AY133" s="15" t="s">
        <v>113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5" t="s">
        <v>75</v>
      </c>
      <c r="BK133" s="145">
        <f>ROUND(I133*H133,2)</f>
        <v>0</v>
      </c>
      <c r="BL133" s="15" t="s">
        <v>119</v>
      </c>
      <c r="BM133" s="144" t="s">
        <v>123</v>
      </c>
    </row>
    <row r="134" spans="2:65" s="12" customFormat="1">
      <c r="B134" s="146"/>
      <c r="D134" s="147" t="s">
        <v>121</v>
      </c>
      <c r="E134" s="148" t="s">
        <v>1</v>
      </c>
      <c r="F134" s="149" t="s">
        <v>332</v>
      </c>
      <c r="H134" s="150">
        <v>123.93</v>
      </c>
      <c r="I134" s="151"/>
      <c r="L134" s="146"/>
      <c r="M134" s="152"/>
      <c r="T134" s="153"/>
      <c r="AT134" s="148" t="s">
        <v>121</v>
      </c>
      <c r="AU134" s="148" t="s">
        <v>79</v>
      </c>
      <c r="AV134" s="12" t="s">
        <v>79</v>
      </c>
      <c r="AW134" s="12" t="s">
        <v>27</v>
      </c>
      <c r="AX134" s="12" t="s">
        <v>70</v>
      </c>
      <c r="AY134" s="148" t="s">
        <v>113</v>
      </c>
    </row>
    <row r="135" spans="2:65" s="1" customFormat="1" ht="25.5" customHeight="1">
      <c r="B135" s="131"/>
      <c r="C135" s="132">
        <v>5</v>
      </c>
      <c r="D135" s="132" t="s">
        <v>115</v>
      </c>
      <c r="E135" s="133" t="s">
        <v>333</v>
      </c>
      <c r="F135" s="134" t="s">
        <v>334</v>
      </c>
      <c r="G135" s="135" t="s">
        <v>118</v>
      </c>
      <c r="H135" s="136">
        <v>1090.95</v>
      </c>
      <c r="I135" s="137"/>
      <c r="J135" s="138">
        <f>ROUND(I135*H135,2)</f>
        <v>0</v>
      </c>
      <c r="K135" s="139"/>
      <c r="L135" s="30"/>
      <c r="M135" s="140" t="s">
        <v>1</v>
      </c>
      <c r="N135" s="141" t="s">
        <v>35</v>
      </c>
      <c r="P135" s="142">
        <f>O135*H135</f>
        <v>0</v>
      </c>
      <c r="Q135" s="142">
        <v>0</v>
      </c>
      <c r="R135" s="142">
        <f>Q135*H135</f>
        <v>0</v>
      </c>
      <c r="S135" s="142">
        <v>0.75</v>
      </c>
      <c r="T135" s="143">
        <f>S135*H135</f>
        <v>818.21250000000009</v>
      </c>
      <c r="AR135" s="144" t="s">
        <v>119</v>
      </c>
      <c r="AT135" s="144" t="s">
        <v>115</v>
      </c>
      <c r="AU135" s="144" t="s">
        <v>79</v>
      </c>
      <c r="AY135" s="15" t="s">
        <v>113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5" t="s">
        <v>75</v>
      </c>
      <c r="BK135" s="145">
        <f>ROUND(I135*H135,2)</f>
        <v>0</v>
      </c>
      <c r="BL135" s="15" t="s">
        <v>119</v>
      </c>
      <c r="BM135" s="144" t="s">
        <v>125</v>
      </c>
    </row>
    <row r="136" spans="2:65" s="12" customFormat="1">
      <c r="B136" s="146"/>
      <c r="D136" s="147" t="s">
        <v>121</v>
      </c>
      <c r="E136" s="148" t="s">
        <v>1</v>
      </c>
      <c r="F136" s="149" t="s">
        <v>335</v>
      </c>
      <c r="H136" s="150">
        <v>1090.95</v>
      </c>
      <c r="I136" s="151"/>
      <c r="L136" s="146"/>
      <c r="M136" s="152"/>
      <c r="T136" s="153"/>
      <c r="AT136" s="148" t="s">
        <v>121</v>
      </c>
      <c r="AU136" s="148" t="s">
        <v>79</v>
      </c>
      <c r="AV136" s="12" t="s">
        <v>79</v>
      </c>
      <c r="AW136" s="12" t="s">
        <v>27</v>
      </c>
      <c r="AX136" s="12" t="s">
        <v>70</v>
      </c>
      <c r="AY136" s="148" t="s">
        <v>113</v>
      </c>
    </row>
    <row r="137" spans="2:65" s="1" customFormat="1" ht="25.5" customHeight="1">
      <c r="B137" s="131"/>
      <c r="C137" s="132">
        <v>6</v>
      </c>
      <c r="D137" s="132" t="s">
        <v>115</v>
      </c>
      <c r="E137" s="133" t="s">
        <v>327</v>
      </c>
      <c r="F137" s="134" t="s">
        <v>328</v>
      </c>
      <c r="G137" s="135" t="s">
        <v>118</v>
      </c>
      <c r="H137" s="136">
        <v>914.25</v>
      </c>
      <c r="I137" s="137"/>
      <c r="J137" s="138">
        <f>ROUND(I137*H137,2)</f>
        <v>0</v>
      </c>
      <c r="K137" s="139"/>
      <c r="L137" s="30"/>
      <c r="M137" s="140" t="s">
        <v>1</v>
      </c>
      <c r="N137" s="141" t="s">
        <v>35</v>
      </c>
      <c r="P137" s="142">
        <f>O137*H137</f>
        <v>0</v>
      </c>
      <c r="Q137" s="142">
        <v>0</v>
      </c>
      <c r="R137" s="142">
        <f>Q137*H137</f>
        <v>0</v>
      </c>
      <c r="S137" s="142">
        <v>0.316</v>
      </c>
      <c r="T137" s="143">
        <f>S137*H137</f>
        <v>288.90300000000002</v>
      </c>
      <c r="AR137" s="144" t="s">
        <v>119</v>
      </c>
      <c r="AT137" s="144" t="s">
        <v>115</v>
      </c>
      <c r="AU137" s="144" t="s">
        <v>79</v>
      </c>
      <c r="AY137" s="15" t="s">
        <v>113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5" t="s">
        <v>75</v>
      </c>
      <c r="BK137" s="145">
        <f>ROUND(I137*H137,2)</f>
        <v>0</v>
      </c>
      <c r="BL137" s="15" t="s">
        <v>119</v>
      </c>
      <c r="BM137" s="144" t="s">
        <v>127</v>
      </c>
    </row>
    <row r="138" spans="2:65" s="12" customFormat="1">
      <c r="B138" s="146"/>
      <c r="D138" s="147" t="s">
        <v>121</v>
      </c>
      <c r="E138" s="148" t="s">
        <v>1</v>
      </c>
      <c r="F138" s="149" t="s">
        <v>329</v>
      </c>
      <c r="H138" s="150">
        <v>914.25</v>
      </c>
      <c r="I138" s="151"/>
      <c r="L138" s="146"/>
      <c r="M138" s="152"/>
      <c r="T138" s="153"/>
      <c r="AT138" s="148" t="s">
        <v>121</v>
      </c>
      <c r="AU138" s="148" t="s">
        <v>79</v>
      </c>
      <c r="AV138" s="12" t="s">
        <v>79</v>
      </c>
      <c r="AW138" s="12" t="s">
        <v>27</v>
      </c>
      <c r="AX138" s="12" t="s">
        <v>75</v>
      </c>
      <c r="AY138" s="148" t="s">
        <v>113</v>
      </c>
    </row>
    <row r="139" spans="2:65" s="1" customFormat="1" ht="22.5" customHeight="1">
      <c r="B139" s="131"/>
      <c r="C139" s="132">
        <v>7</v>
      </c>
      <c r="D139" s="132" t="s">
        <v>115</v>
      </c>
      <c r="E139" s="133" t="s">
        <v>129</v>
      </c>
      <c r="F139" s="134" t="s">
        <v>130</v>
      </c>
      <c r="G139" s="135" t="s">
        <v>131</v>
      </c>
      <c r="H139" s="136">
        <v>356</v>
      </c>
      <c r="I139" s="137"/>
      <c r="J139" s="138">
        <f>ROUND(I139*H139,2)</f>
        <v>0</v>
      </c>
      <c r="K139" s="139"/>
      <c r="L139" s="30"/>
      <c r="M139" s="140" t="s">
        <v>1</v>
      </c>
      <c r="N139" s="141" t="s">
        <v>35</v>
      </c>
      <c r="P139" s="142">
        <f>O139*H139</f>
        <v>0</v>
      </c>
      <c r="Q139" s="142">
        <v>0</v>
      </c>
      <c r="R139" s="142">
        <f>Q139*H139</f>
        <v>0</v>
      </c>
      <c r="S139" s="142">
        <v>0.28999999999999998</v>
      </c>
      <c r="T139" s="143">
        <f>S139*H139</f>
        <v>103.24</v>
      </c>
      <c r="AR139" s="144" t="s">
        <v>119</v>
      </c>
      <c r="AT139" s="144" t="s">
        <v>115</v>
      </c>
      <c r="AU139" s="144" t="s">
        <v>79</v>
      </c>
      <c r="AY139" s="15" t="s">
        <v>113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5" t="s">
        <v>75</v>
      </c>
      <c r="BK139" s="145">
        <f>ROUND(I139*H139,2)</f>
        <v>0</v>
      </c>
      <c r="BL139" s="15" t="s">
        <v>119</v>
      </c>
      <c r="BM139" s="144" t="s">
        <v>132</v>
      </c>
    </row>
    <row r="140" spans="2:65" s="1" customFormat="1" ht="22.5" customHeight="1">
      <c r="B140" s="131"/>
      <c r="C140" s="132">
        <v>8</v>
      </c>
      <c r="D140" s="132" t="s">
        <v>115</v>
      </c>
      <c r="E140" s="133" t="s">
        <v>134</v>
      </c>
      <c r="F140" s="134" t="s">
        <v>135</v>
      </c>
      <c r="G140" s="135" t="s">
        <v>131</v>
      </c>
      <c r="H140" s="136">
        <v>110</v>
      </c>
      <c r="I140" s="137"/>
      <c r="J140" s="138">
        <f>ROUND(I140*H140,2)</f>
        <v>0</v>
      </c>
      <c r="K140" s="139"/>
      <c r="L140" s="30"/>
      <c r="M140" s="140" t="s">
        <v>1</v>
      </c>
      <c r="N140" s="141" t="s">
        <v>35</v>
      </c>
      <c r="P140" s="142">
        <f>O140*H140</f>
        <v>0</v>
      </c>
      <c r="Q140" s="142">
        <v>3.6900000000000002E-2</v>
      </c>
      <c r="R140" s="142">
        <f>Q140*H140</f>
        <v>4.0590000000000002</v>
      </c>
      <c r="S140" s="142">
        <v>0</v>
      </c>
      <c r="T140" s="143">
        <f>S140*H140</f>
        <v>0</v>
      </c>
      <c r="AR140" s="144" t="s">
        <v>119</v>
      </c>
      <c r="AT140" s="144" t="s">
        <v>115</v>
      </c>
      <c r="AU140" s="144" t="s">
        <v>79</v>
      </c>
      <c r="AY140" s="15" t="s">
        <v>113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5" t="s">
        <v>75</v>
      </c>
      <c r="BK140" s="145">
        <f>ROUND(I140*H140,2)</f>
        <v>0</v>
      </c>
      <c r="BL140" s="15" t="s">
        <v>119</v>
      </c>
      <c r="BM140" s="144" t="s">
        <v>136</v>
      </c>
    </row>
    <row r="141" spans="2:65" s="12" customFormat="1">
      <c r="B141" s="146"/>
      <c r="D141" s="147" t="s">
        <v>121</v>
      </c>
      <c r="E141" s="148" t="s">
        <v>1</v>
      </c>
      <c r="F141" s="149">
        <v>110</v>
      </c>
      <c r="H141" s="150">
        <v>110</v>
      </c>
      <c r="I141" s="151"/>
      <c r="L141" s="146"/>
      <c r="M141" s="152"/>
      <c r="T141" s="153"/>
      <c r="AT141" s="148" t="s">
        <v>121</v>
      </c>
      <c r="AU141" s="148" t="s">
        <v>79</v>
      </c>
      <c r="AV141" s="12" t="s">
        <v>79</v>
      </c>
      <c r="AW141" s="12" t="s">
        <v>27</v>
      </c>
      <c r="AX141" s="12" t="s">
        <v>75</v>
      </c>
      <c r="AY141" s="148" t="s">
        <v>113</v>
      </c>
    </row>
    <row r="142" spans="2:65" s="1" customFormat="1" ht="25.5" customHeight="1">
      <c r="B142" s="131"/>
      <c r="C142" s="132">
        <v>9</v>
      </c>
      <c r="D142" s="132" t="s">
        <v>115</v>
      </c>
      <c r="E142" s="133" t="s">
        <v>138</v>
      </c>
      <c r="F142" s="134" t="s">
        <v>139</v>
      </c>
      <c r="G142" s="135" t="s">
        <v>131</v>
      </c>
      <c r="H142" s="136">
        <v>110</v>
      </c>
      <c r="I142" s="137"/>
      <c r="J142" s="138">
        <f>ROUND(I142*H142,2)</f>
        <v>0</v>
      </c>
      <c r="K142" s="139"/>
      <c r="L142" s="30"/>
      <c r="M142" s="140" t="s">
        <v>1</v>
      </c>
      <c r="N142" s="141" t="s">
        <v>35</v>
      </c>
      <c r="P142" s="142">
        <f>O142*H142</f>
        <v>0</v>
      </c>
      <c r="Q142" s="142">
        <v>3.6900000000000002E-2</v>
      </c>
      <c r="R142" s="142">
        <f>Q142*H142</f>
        <v>4.0590000000000002</v>
      </c>
      <c r="S142" s="142">
        <v>0</v>
      </c>
      <c r="T142" s="143">
        <f>S142*H142</f>
        <v>0</v>
      </c>
      <c r="AR142" s="144" t="s">
        <v>119</v>
      </c>
      <c r="AT142" s="144" t="s">
        <v>115</v>
      </c>
      <c r="AU142" s="144" t="s">
        <v>79</v>
      </c>
      <c r="AY142" s="15" t="s">
        <v>113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5" t="s">
        <v>75</v>
      </c>
      <c r="BK142" s="145">
        <f>ROUND(I142*H142,2)</f>
        <v>0</v>
      </c>
      <c r="BL142" s="15" t="s">
        <v>119</v>
      </c>
      <c r="BM142" s="144" t="s">
        <v>140</v>
      </c>
    </row>
    <row r="143" spans="2:65" s="12" customFormat="1">
      <c r="B143" s="146"/>
      <c r="D143" s="147" t="s">
        <v>121</v>
      </c>
      <c r="E143" s="148" t="s">
        <v>1</v>
      </c>
      <c r="F143" s="149">
        <v>110</v>
      </c>
      <c r="H143" s="150">
        <v>110</v>
      </c>
      <c r="I143" s="151"/>
      <c r="L143" s="146"/>
      <c r="M143" s="152"/>
      <c r="T143" s="153"/>
      <c r="AT143" s="148" t="s">
        <v>121</v>
      </c>
      <c r="AU143" s="148" t="s">
        <v>79</v>
      </c>
      <c r="AV143" s="12" t="s">
        <v>79</v>
      </c>
      <c r="AW143" s="12" t="s">
        <v>27</v>
      </c>
      <c r="AX143" s="12" t="s">
        <v>75</v>
      </c>
      <c r="AY143" s="148" t="s">
        <v>113</v>
      </c>
    </row>
    <row r="144" spans="2:65" s="1" customFormat="1" ht="25.5" customHeight="1">
      <c r="B144" s="131"/>
      <c r="C144" s="132">
        <v>10</v>
      </c>
      <c r="D144" s="132" t="s">
        <v>115</v>
      </c>
      <c r="E144" s="133" t="s">
        <v>337</v>
      </c>
      <c r="F144" s="134" t="s">
        <v>338</v>
      </c>
      <c r="G144" s="135" t="s">
        <v>142</v>
      </c>
      <c r="H144" s="136">
        <v>100.95</v>
      </c>
      <c r="I144" s="137"/>
      <c r="J144" s="138">
        <f>ROUND(I144*H144,2)</f>
        <v>0</v>
      </c>
      <c r="K144" s="139"/>
      <c r="L144" s="30"/>
      <c r="M144" s="140" t="s">
        <v>1</v>
      </c>
      <c r="N144" s="141" t="s">
        <v>35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119</v>
      </c>
      <c r="AT144" s="144" t="s">
        <v>115</v>
      </c>
      <c r="AU144" s="144" t="s">
        <v>79</v>
      </c>
      <c r="AY144" s="15" t="s">
        <v>113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5" t="s">
        <v>75</v>
      </c>
      <c r="BK144" s="145">
        <f>ROUND(I144*H144,2)</f>
        <v>0</v>
      </c>
      <c r="BL144" s="15" t="s">
        <v>119</v>
      </c>
      <c r="BM144" s="144" t="s">
        <v>143</v>
      </c>
    </row>
    <row r="145" spans="2:65" s="12" customFormat="1">
      <c r="B145" s="146"/>
      <c r="D145" s="147" t="s">
        <v>121</v>
      </c>
      <c r="E145" s="148" t="s">
        <v>1</v>
      </c>
      <c r="F145" s="149" t="s">
        <v>336</v>
      </c>
      <c r="H145" s="150">
        <v>100.95</v>
      </c>
      <c r="I145" s="151"/>
      <c r="L145" s="146"/>
      <c r="M145" s="152"/>
      <c r="T145" s="153"/>
      <c r="AT145" s="148" t="s">
        <v>121</v>
      </c>
      <c r="AU145" s="148" t="s">
        <v>79</v>
      </c>
      <c r="AV145" s="12" t="s">
        <v>79</v>
      </c>
      <c r="AW145" s="12" t="s">
        <v>27</v>
      </c>
      <c r="AX145" s="12" t="s">
        <v>75</v>
      </c>
      <c r="AY145" s="148" t="s">
        <v>113</v>
      </c>
    </row>
    <row r="146" spans="2:65" s="1" customFormat="1" ht="25.5" customHeight="1">
      <c r="B146" s="131"/>
      <c r="C146" s="132">
        <v>11</v>
      </c>
      <c r="D146" s="132" t="s">
        <v>115</v>
      </c>
      <c r="E146" s="133" t="s">
        <v>145</v>
      </c>
      <c r="F146" s="134" t="s">
        <v>146</v>
      </c>
      <c r="G146" s="135" t="s">
        <v>142</v>
      </c>
      <c r="H146" s="136">
        <f>H147</f>
        <v>160.39500000000001</v>
      </c>
      <c r="I146" s="137"/>
      <c r="J146" s="138">
        <f>ROUND(I146*H146,2)</f>
        <v>0</v>
      </c>
      <c r="K146" s="139"/>
      <c r="L146" s="30"/>
      <c r="M146" s="140" t="s">
        <v>1</v>
      </c>
      <c r="N146" s="141" t="s">
        <v>35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119</v>
      </c>
      <c r="AT146" s="144" t="s">
        <v>115</v>
      </c>
      <c r="AU146" s="144" t="s">
        <v>79</v>
      </c>
      <c r="AY146" s="15" t="s">
        <v>113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5" t="s">
        <v>75</v>
      </c>
      <c r="BK146" s="145">
        <f>ROUND(I146*H146,2)</f>
        <v>0</v>
      </c>
      <c r="BL146" s="15" t="s">
        <v>119</v>
      </c>
      <c r="BM146" s="144" t="s">
        <v>147</v>
      </c>
    </row>
    <row r="147" spans="2:65" s="12" customFormat="1">
      <c r="B147" s="146"/>
      <c r="D147" s="147" t="s">
        <v>121</v>
      </c>
      <c r="E147" s="148" t="s">
        <v>1</v>
      </c>
      <c r="F147" s="149" t="s">
        <v>485</v>
      </c>
      <c r="H147" s="150">
        <v>160.39500000000001</v>
      </c>
      <c r="I147" s="151"/>
      <c r="L147" s="146"/>
      <c r="M147" s="152"/>
      <c r="T147" s="153"/>
      <c r="AT147" s="148" t="s">
        <v>121</v>
      </c>
      <c r="AU147" s="148" t="s">
        <v>79</v>
      </c>
      <c r="AV147" s="12" t="s">
        <v>79</v>
      </c>
      <c r="AW147" s="12" t="s">
        <v>27</v>
      </c>
      <c r="AX147" s="12" t="s">
        <v>75</v>
      </c>
      <c r="AY147" s="148" t="s">
        <v>113</v>
      </c>
    </row>
    <row r="148" spans="2:65" s="1" customFormat="1" ht="25.5" customHeight="1">
      <c r="B148" s="131"/>
      <c r="C148" s="132">
        <v>12</v>
      </c>
      <c r="D148" s="132" t="s">
        <v>115</v>
      </c>
      <c r="E148" s="133" t="s">
        <v>148</v>
      </c>
      <c r="F148" s="134" t="s">
        <v>149</v>
      </c>
      <c r="G148" s="135" t="s">
        <v>142</v>
      </c>
      <c r="H148" s="136">
        <f>H149</f>
        <v>320.79000000000002</v>
      </c>
      <c r="I148" s="137"/>
      <c r="J148" s="138">
        <f>ROUND(I148*H148,2)</f>
        <v>0</v>
      </c>
      <c r="K148" s="139"/>
      <c r="L148" s="30"/>
      <c r="M148" s="140" t="s">
        <v>1</v>
      </c>
      <c r="N148" s="141" t="s">
        <v>35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119</v>
      </c>
      <c r="AT148" s="144" t="s">
        <v>115</v>
      </c>
      <c r="AU148" s="144" t="s">
        <v>79</v>
      </c>
      <c r="AY148" s="15" t="s">
        <v>113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5" t="s">
        <v>75</v>
      </c>
      <c r="BK148" s="145">
        <f>ROUND(I148*H148,2)</f>
        <v>0</v>
      </c>
      <c r="BL148" s="15" t="s">
        <v>119</v>
      </c>
      <c r="BM148" s="144" t="s">
        <v>150</v>
      </c>
    </row>
    <row r="149" spans="2:65" s="12" customFormat="1">
      <c r="B149" s="146"/>
      <c r="D149" s="147" t="s">
        <v>121</v>
      </c>
      <c r="E149" s="148" t="s">
        <v>1</v>
      </c>
      <c r="F149" s="149" t="s">
        <v>339</v>
      </c>
      <c r="H149" s="150">
        <v>320.79000000000002</v>
      </c>
      <c r="I149" s="151"/>
      <c r="L149" s="146"/>
      <c r="M149" s="152"/>
      <c r="T149" s="153"/>
      <c r="AT149" s="148" t="s">
        <v>121</v>
      </c>
      <c r="AU149" s="148" t="s">
        <v>79</v>
      </c>
      <c r="AV149" s="12" t="s">
        <v>79</v>
      </c>
      <c r="AW149" s="12" t="s">
        <v>27</v>
      </c>
      <c r="AX149" s="12" t="s">
        <v>70</v>
      </c>
      <c r="AY149" s="148" t="s">
        <v>113</v>
      </c>
    </row>
    <row r="150" spans="2:65" s="12" customFormat="1" ht="25.5" customHeight="1">
      <c r="B150" s="146"/>
      <c r="C150" s="132">
        <v>13</v>
      </c>
      <c r="D150" s="132" t="s">
        <v>115</v>
      </c>
      <c r="E150" s="133" t="s">
        <v>460</v>
      </c>
      <c r="F150" s="134" t="s">
        <v>461</v>
      </c>
      <c r="G150" s="135" t="s">
        <v>118</v>
      </c>
      <c r="H150" s="136">
        <f>H151</f>
        <v>108</v>
      </c>
      <c r="I150" s="137"/>
      <c r="J150" s="138">
        <f>ROUND(I150*H150,2)</f>
        <v>0</v>
      </c>
      <c r="L150" s="146"/>
      <c r="M150" s="152"/>
      <c r="T150" s="153"/>
      <c r="AT150" s="148"/>
      <c r="AU150" s="148"/>
      <c r="AY150" s="148"/>
    </row>
    <row r="151" spans="2:65" s="12" customFormat="1">
      <c r="B151" s="146"/>
      <c r="D151" s="147"/>
      <c r="E151" s="148"/>
      <c r="F151" s="149" t="s">
        <v>462</v>
      </c>
      <c r="H151" s="150">
        <v>108</v>
      </c>
      <c r="I151" s="151"/>
      <c r="L151" s="146"/>
      <c r="M151" s="152"/>
      <c r="T151" s="153"/>
      <c r="AT151" s="148"/>
      <c r="AU151" s="148"/>
      <c r="AY151" s="148"/>
    </row>
    <row r="152" spans="2:65" s="12" customFormat="1" ht="25.5" customHeight="1">
      <c r="B152" s="146"/>
      <c r="C152" s="132">
        <v>14</v>
      </c>
      <c r="D152" s="132" t="s">
        <v>115</v>
      </c>
      <c r="E152" s="133" t="s">
        <v>463</v>
      </c>
      <c r="F152" s="134" t="s">
        <v>464</v>
      </c>
      <c r="G152" s="135" t="s">
        <v>118</v>
      </c>
      <c r="H152" s="136">
        <f>H150</f>
        <v>108</v>
      </c>
      <c r="I152" s="137"/>
      <c r="J152" s="138">
        <f>ROUND(I152*H152,2)</f>
        <v>0</v>
      </c>
      <c r="L152" s="146"/>
      <c r="M152" s="152"/>
      <c r="T152" s="153"/>
      <c r="AT152" s="148"/>
      <c r="AU152" s="148"/>
      <c r="AY152" s="148"/>
    </row>
    <row r="153" spans="2:65" s="1" customFormat="1" ht="37.9" customHeight="1">
      <c r="B153" s="131"/>
      <c r="C153" s="132">
        <v>15</v>
      </c>
      <c r="D153" s="132" t="s">
        <v>115</v>
      </c>
      <c r="E153" s="133" t="s">
        <v>151</v>
      </c>
      <c r="F153" s="134" t="s">
        <v>152</v>
      </c>
      <c r="G153" s="135" t="s">
        <v>142</v>
      </c>
      <c r="H153" s="136">
        <f>H144+H161+H172</f>
        <v>201.68</v>
      </c>
      <c r="I153" s="137"/>
      <c r="J153" s="138">
        <f>ROUND(I153*H153,2)</f>
        <v>0</v>
      </c>
      <c r="K153" s="139"/>
      <c r="L153" s="30"/>
      <c r="M153" s="140" t="s">
        <v>1</v>
      </c>
      <c r="N153" s="141" t="s">
        <v>35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119</v>
      </c>
      <c r="AT153" s="144" t="s">
        <v>115</v>
      </c>
      <c r="AU153" s="144" t="s">
        <v>79</v>
      </c>
      <c r="AY153" s="15" t="s">
        <v>113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5" t="s">
        <v>75</v>
      </c>
      <c r="BK153" s="145">
        <f>ROUND(I153*H153,2)</f>
        <v>0</v>
      </c>
      <c r="BL153" s="15" t="s">
        <v>119</v>
      </c>
      <c r="BM153" s="144" t="s">
        <v>153</v>
      </c>
    </row>
    <row r="154" spans="2:65" s="12" customFormat="1">
      <c r="B154" s="146"/>
      <c r="D154" s="147" t="s">
        <v>121</v>
      </c>
      <c r="E154" s="148" t="s">
        <v>1</v>
      </c>
      <c r="F154" s="149" t="s">
        <v>344</v>
      </c>
      <c r="H154" s="150">
        <v>201.68</v>
      </c>
      <c r="I154" s="151"/>
      <c r="L154" s="146"/>
      <c r="M154" s="152"/>
      <c r="T154" s="153"/>
      <c r="AT154" s="148" t="s">
        <v>121</v>
      </c>
      <c r="AU154" s="148" t="s">
        <v>79</v>
      </c>
      <c r="AV154" s="12" t="s">
        <v>79</v>
      </c>
      <c r="AW154" s="12" t="s">
        <v>27</v>
      </c>
      <c r="AX154" s="12" t="s">
        <v>75</v>
      </c>
      <c r="AY154" s="148" t="s">
        <v>113</v>
      </c>
    </row>
    <row r="155" spans="2:65" s="1" customFormat="1" ht="33" customHeight="1">
      <c r="B155" s="131"/>
      <c r="C155" s="132">
        <v>16</v>
      </c>
      <c r="D155" s="132" t="s">
        <v>115</v>
      </c>
      <c r="E155" s="133" t="s">
        <v>154</v>
      </c>
      <c r="F155" s="134" t="s">
        <v>155</v>
      </c>
      <c r="G155" s="135" t="s">
        <v>156</v>
      </c>
      <c r="H155" s="136">
        <f>H153*1.8</f>
        <v>363.024</v>
      </c>
      <c r="I155" s="137"/>
      <c r="J155" s="138">
        <f>ROUND(I155*H155,2)</f>
        <v>0</v>
      </c>
      <c r="K155" s="139"/>
      <c r="L155" s="30"/>
      <c r="M155" s="140" t="s">
        <v>1</v>
      </c>
      <c r="N155" s="141" t="s">
        <v>35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119</v>
      </c>
      <c r="AT155" s="144" t="s">
        <v>115</v>
      </c>
      <c r="AU155" s="144" t="s">
        <v>79</v>
      </c>
      <c r="AY155" s="15" t="s">
        <v>113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5" t="s">
        <v>75</v>
      </c>
      <c r="BK155" s="145">
        <f>ROUND(I155*H155,2)</f>
        <v>0</v>
      </c>
      <c r="BL155" s="15" t="s">
        <v>119</v>
      </c>
      <c r="BM155" s="144" t="s">
        <v>157</v>
      </c>
    </row>
    <row r="156" spans="2:65" s="12" customFormat="1">
      <c r="B156" s="146"/>
      <c r="D156" s="147" t="s">
        <v>121</v>
      </c>
      <c r="E156" s="148" t="s">
        <v>1</v>
      </c>
      <c r="F156" s="149" t="s">
        <v>345</v>
      </c>
      <c r="H156" s="150">
        <v>363.024</v>
      </c>
      <c r="I156" s="151"/>
      <c r="L156" s="146"/>
      <c r="M156" s="152"/>
      <c r="T156" s="153"/>
      <c r="AT156" s="148" t="s">
        <v>121</v>
      </c>
      <c r="AU156" s="148" t="s">
        <v>79</v>
      </c>
      <c r="AV156" s="12" t="s">
        <v>79</v>
      </c>
      <c r="AW156" s="12" t="s">
        <v>27</v>
      </c>
      <c r="AX156" s="12" t="s">
        <v>75</v>
      </c>
      <c r="AY156" s="148" t="s">
        <v>113</v>
      </c>
    </row>
    <row r="157" spans="2:65" s="1" customFormat="1" ht="22.5" customHeight="1">
      <c r="B157" s="131"/>
      <c r="C157" s="132">
        <v>17</v>
      </c>
      <c r="D157" s="132" t="s">
        <v>115</v>
      </c>
      <c r="E157" s="133" t="s">
        <v>158</v>
      </c>
      <c r="F157" s="134" t="s">
        <v>159</v>
      </c>
      <c r="G157" s="135" t="s">
        <v>142</v>
      </c>
      <c r="H157" s="136">
        <f>H158</f>
        <v>201.68</v>
      </c>
      <c r="I157" s="137"/>
      <c r="J157" s="138">
        <f>ROUND(I157*H157,2)</f>
        <v>0</v>
      </c>
      <c r="K157" s="139"/>
      <c r="L157" s="30"/>
      <c r="M157" s="140" t="s">
        <v>1</v>
      </c>
      <c r="N157" s="141" t="s">
        <v>35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119</v>
      </c>
      <c r="AT157" s="144" t="s">
        <v>115</v>
      </c>
      <c r="AU157" s="144" t="s">
        <v>79</v>
      </c>
      <c r="AY157" s="15" t="s">
        <v>113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5" t="s">
        <v>75</v>
      </c>
      <c r="BK157" s="145">
        <f>ROUND(I157*H157,2)</f>
        <v>0</v>
      </c>
      <c r="BL157" s="15" t="s">
        <v>119</v>
      </c>
      <c r="BM157" s="144" t="s">
        <v>160</v>
      </c>
    </row>
    <row r="158" spans="2:65" s="12" customFormat="1">
      <c r="B158" s="146"/>
      <c r="D158" s="147" t="s">
        <v>121</v>
      </c>
      <c r="E158" s="148" t="s">
        <v>1</v>
      </c>
      <c r="F158" s="149" t="s">
        <v>344</v>
      </c>
      <c r="H158" s="150">
        <v>201.68</v>
      </c>
      <c r="I158" s="151"/>
      <c r="L158" s="146"/>
      <c r="M158" s="152"/>
      <c r="T158" s="153"/>
      <c r="AT158" s="148" t="s">
        <v>121</v>
      </c>
      <c r="AU158" s="148" t="s">
        <v>79</v>
      </c>
      <c r="AV158" s="12" t="s">
        <v>79</v>
      </c>
      <c r="AW158" s="12" t="s">
        <v>27</v>
      </c>
      <c r="AX158" s="12" t="s">
        <v>75</v>
      </c>
      <c r="AY158" s="148" t="s">
        <v>113</v>
      </c>
    </row>
    <row r="159" spans="2:65" s="1" customFormat="1" ht="25.5" customHeight="1">
      <c r="B159" s="131"/>
      <c r="C159" s="132">
        <v>18</v>
      </c>
      <c r="D159" s="132" t="s">
        <v>115</v>
      </c>
      <c r="E159" s="133" t="s">
        <v>161</v>
      </c>
      <c r="F159" s="134" t="s">
        <v>162</v>
      </c>
      <c r="G159" s="135" t="s">
        <v>142</v>
      </c>
      <c r="H159" s="136">
        <f>H148-H161-H172</f>
        <v>220.06</v>
      </c>
      <c r="I159" s="137"/>
      <c r="J159" s="138">
        <f>ROUND(I159*H159,2)</f>
        <v>0</v>
      </c>
      <c r="K159" s="139"/>
      <c r="L159" s="30"/>
      <c r="M159" s="140" t="s">
        <v>1</v>
      </c>
      <c r="N159" s="141" t="s">
        <v>35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119</v>
      </c>
      <c r="AT159" s="144" t="s">
        <v>115</v>
      </c>
      <c r="AU159" s="144" t="s">
        <v>79</v>
      </c>
      <c r="AY159" s="15" t="s">
        <v>113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5" t="s">
        <v>75</v>
      </c>
      <c r="BK159" s="145">
        <f>ROUND(I159*H159,2)</f>
        <v>0</v>
      </c>
      <c r="BL159" s="15" t="s">
        <v>119</v>
      </c>
      <c r="BM159" s="144" t="s">
        <v>163</v>
      </c>
    </row>
    <row r="160" spans="2:65" s="12" customFormat="1">
      <c r="B160" s="146"/>
      <c r="D160" s="147" t="s">
        <v>121</v>
      </c>
      <c r="E160" s="148" t="s">
        <v>1</v>
      </c>
      <c r="F160" s="149" t="s">
        <v>343</v>
      </c>
      <c r="H160" s="150">
        <v>220.06</v>
      </c>
      <c r="I160" s="151"/>
      <c r="L160" s="146"/>
      <c r="M160" s="152"/>
      <c r="T160" s="153"/>
      <c r="AT160" s="148" t="s">
        <v>121</v>
      </c>
      <c r="AU160" s="148" t="s">
        <v>79</v>
      </c>
      <c r="AV160" s="12" t="s">
        <v>79</v>
      </c>
      <c r="AW160" s="12" t="s">
        <v>27</v>
      </c>
      <c r="AX160" s="12" t="s">
        <v>75</v>
      </c>
      <c r="AY160" s="148" t="s">
        <v>113</v>
      </c>
    </row>
    <row r="161" spans="2:65" s="1" customFormat="1" ht="24.2" customHeight="1">
      <c r="B161" s="131"/>
      <c r="C161" s="132">
        <v>19</v>
      </c>
      <c r="D161" s="132" t="s">
        <v>115</v>
      </c>
      <c r="E161" s="133" t="s">
        <v>164</v>
      </c>
      <c r="F161" s="134" t="s">
        <v>165</v>
      </c>
      <c r="G161" s="135" t="s">
        <v>142</v>
      </c>
      <c r="H161" s="136">
        <v>84.31</v>
      </c>
      <c r="I161" s="137"/>
      <c r="J161" s="138">
        <f>ROUND(I161*H161,2)</f>
        <v>0</v>
      </c>
      <c r="K161" s="139"/>
      <c r="L161" s="30"/>
      <c r="M161" s="140" t="s">
        <v>1</v>
      </c>
      <c r="N161" s="141" t="s">
        <v>35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119</v>
      </c>
      <c r="AT161" s="144" t="s">
        <v>115</v>
      </c>
      <c r="AU161" s="144" t="s">
        <v>79</v>
      </c>
      <c r="AY161" s="15" t="s">
        <v>113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5" t="s">
        <v>75</v>
      </c>
      <c r="BK161" s="145">
        <f>ROUND(I161*H161,2)</f>
        <v>0</v>
      </c>
      <c r="BL161" s="15" t="s">
        <v>119</v>
      </c>
      <c r="BM161" s="144" t="s">
        <v>166</v>
      </c>
    </row>
    <row r="162" spans="2:65" s="12" customFormat="1">
      <c r="B162" s="146"/>
      <c r="D162" s="147" t="s">
        <v>121</v>
      </c>
      <c r="E162" s="148" t="s">
        <v>1</v>
      </c>
      <c r="F162" s="149" t="s">
        <v>340</v>
      </c>
      <c r="H162" s="150">
        <v>84.31</v>
      </c>
      <c r="I162" s="151"/>
      <c r="L162" s="146"/>
      <c r="M162" s="152"/>
      <c r="T162" s="153"/>
      <c r="AT162" s="148" t="s">
        <v>121</v>
      </c>
      <c r="AU162" s="148" t="s">
        <v>79</v>
      </c>
      <c r="AV162" s="12" t="s">
        <v>79</v>
      </c>
      <c r="AW162" s="12" t="s">
        <v>27</v>
      </c>
      <c r="AX162" s="12" t="s">
        <v>75</v>
      </c>
      <c r="AY162" s="148" t="s">
        <v>113</v>
      </c>
    </row>
    <row r="163" spans="2:65" s="1" customFormat="1" ht="22.5" customHeight="1">
      <c r="B163" s="131"/>
      <c r="C163" s="161">
        <v>20</v>
      </c>
      <c r="D163" s="161" t="s">
        <v>167</v>
      </c>
      <c r="E163" s="162" t="s">
        <v>168</v>
      </c>
      <c r="F163" s="163" t="s">
        <v>169</v>
      </c>
      <c r="G163" s="164" t="s">
        <v>156</v>
      </c>
      <c r="H163" s="165">
        <v>170.1</v>
      </c>
      <c r="I163" s="166"/>
      <c r="J163" s="167">
        <f>ROUND(I163*H163,2)</f>
        <v>0</v>
      </c>
      <c r="K163" s="168"/>
      <c r="L163" s="169"/>
      <c r="M163" s="170" t="s">
        <v>1</v>
      </c>
      <c r="N163" s="171" t="s">
        <v>35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137</v>
      </c>
      <c r="AT163" s="144" t="s">
        <v>167</v>
      </c>
      <c r="AU163" s="144" t="s">
        <v>79</v>
      </c>
      <c r="AY163" s="15" t="s">
        <v>113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5" t="s">
        <v>75</v>
      </c>
      <c r="BK163" s="145">
        <f>ROUND(I163*H163,2)</f>
        <v>0</v>
      </c>
      <c r="BL163" s="15" t="s">
        <v>119</v>
      </c>
      <c r="BM163" s="144" t="s">
        <v>170</v>
      </c>
    </row>
    <row r="164" spans="2:65" s="12" customFormat="1">
      <c r="B164" s="146"/>
      <c r="D164" s="147" t="s">
        <v>121</v>
      </c>
      <c r="F164" s="149" t="s">
        <v>341</v>
      </c>
      <c r="H164" s="150">
        <v>170.31</v>
      </c>
      <c r="I164" s="151"/>
      <c r="L164" s="146"/>
      <c r="M164" s="152"/>
      <c r="T164" s="153"/>
      <c r="AT164" s="148" t="s">
        <v>121</v>
      </c>
      <c r="AU164" s="148" t="s">
        <v>79</v>
      </c>
      <c r="AV164" s="12" t="s">
        <v>79</v>
      </c>
      <c r="AW164" s="12" t="s">
        <v>3</v>
      </c>
      <c r="AX164" s="12" t="s">
        <v>75</v>
      </c>
      <c r="AY164" s="148" t="s">
        <v>113</v>
      </c>
    </row>
    <row r="165" spans="2:65" s="1" customFormat="1" ht="25.5" customHeight="1">
      <c r="B165" s="131"/>
      <c r="C165" s="132">
        <v>21</v>
      </c>
      <c r="D165" s="132" t="s">
        <v>115</v>
      </c>
      <c r="E165" s="133" t="s">
        <v>349</v>
      </c>
      <c r="F165" s="134" t="s">
        <v>350</v>
      </c>
      <c r="G165" s="135" t="s">
        <v>118</v>
      </c>
      <c r="H165" s="136">
        <v>1359.34</v>
      </c>
      <c r="I165" s="137"/>
      <c r="J165" s="138">
        <f>ROUND(I165*H165,2)</f>
        <v>0</v>
      </c>
      <c r="K165" s="139"/>
      <c r="L165" s="30"/>
      <c r="M165" s="140" t="s">
        <v>1</v>
      </c>
      <c r="N165" s="141" t="s">
        <v>35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119</v>
      </c>
      <c r="AT165" s="144" t="s">
        <v>115</v>
      </c>
      <c r="AU165" s="144" t="s">
        <v>79</v>
      </c>
      <c r="AY165" s="15" t="s">
        <v>113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5" t="s">
        <v>75</v>
      </c>
      <c r="BK165" s="145">
        <f>ROUND(I165*H165,2)</f>
        <v>0</v>
      </c>
      <c r="BL165" s="15" t="s">
        <v>119</v>
      </c>
      <c r="BM165" s="144" t="s">
        <v>171</v>
      </c>
    </row>
    <row r="166" spans="2:65" s="12" customFormat="1">
      <c r="B166" s="146"/>
      <c r="D166" s="147" t="s">
        <v>121</v>
      </c>
      <c r="E166" s="148" t="s">
        <v>1</v>
      </c>
      <c r="F166" s="149" t="s">
        <v>346</v>
      </c>
      <c r="H166" s="150">
        <v>41.634999999999998</v>
      </c>
      <c r="I166" s="151"/>
      <c r="L166" s="146"/>
      <c r="M166" s="152"/>
      <c r="T166" s="153"/>
      <c r="AT166" s="148" t="s">
        <v>121</v>
      </c>
      <c r="AU166" s="148" t="s">
        <v>79</v>
      </c>
      <c r="AV166" s="12" t="s">
        <v>79</v>
      </c>
      <c r="AW166" s="12" t="s">
        <v>27</v>
      </c>
      <c r="AX166" s="12" t="s">
        <v>70</v>
      </c>
      <c r="AY166" s="148" t="s">
        <v>113</v>
      </c>
    </row>
    <row r="167" spans="2:65" s="12" customFormat="1">
      <c r="B167" s="146"/>
      <c r="D167" s="147" t="s">
        <v>121</v>
      </c>
      <c r="E167" s="148" t="s">
        <v>1</v>
      </c>
      <c r="F167" s="149" t="s">
        <v>347</v>
      </c>
      <c r="H167" s="150">
        <v>14.971</v>
      </c>
      <c r="I167" s="151"/>
      <c r="L167" s="146"/>
      <c r="M167" s="152"/>
      <c r="T167" s="153"/>
      <c r="AT167" s="148" t="s">
        <v>121</v>
      </c>
      <c r="AU167" s="148" t="s">
        <v>79</v>
      </c>
      <c r="AV167" s="12" t="s">
        <v>79</v>
      </c>
      <c r="AW167" s="12" t="s">
        <v>27</v>
      </c>
      <c r="AX167" s="12" t="s">
        <v>70</v>
      </c>
      <c r="AY167" s="148" t="s">
        <v>113</v>
      </c>
    </row>
    <row r="168" spans="2:65" s="12" customFormat="1">
      <c r="B168" s="146"/>
      <c r="D168" s="147" t="s">
        <v>121</v>
      </c>
      <c r="E168" s="148" t="s">
        <v>1</v>
      </c>
      <c r="F168" s="149" t="s">
        <v>348</v>
      </c>
      <c r="H168" s="150">
        <v>248.91900000000001</v>
      </c>
      <c r="I168" s="151"/>
      <c r="L168" s="146"/>
      <c r="M168" s="152"/>
      <c r="T168" s="153"/>
      <c r="AT168" s="148" t="s">
        <v>121</v>
      </c>
      <c r="AU168" s="148" t="s">
        <v>79</v>
      </c>
      <c r="AV168" s="12" t="s">
        <v>79</v>
      </c>
      <c r="AW168" s="12" t="s">
        <v>27</v>
      </c>
      <c r="AX168" s="12" t="s">
        <v>70</v>
      </c>
      <c r="AY168" s="148" t="s">
        <v>113</v>
      </c>
    </row>
    <row r="169" spans="2:65" s="12" customFormat="1">
      <c r="B169" s="146"/>
      <c r="D169" s="147" t="s">
        <v>121</v>
      </c>
      <c r="E169" s="148" t="s">
        <v>1</v>
      </c>
      <c r="F169" s="149" t="s">
        <v>355</v>
      </c>
      <c r="H169" s="150">
        <v>1053.8109999999999</v>
      </c>
      <c r="I169" s="151"/>
      <c r="L169" s="146"/>
      <c r="M169" s="152"/>
      <c r="T169" s="153"/>
      <c r="AT169" s="148" t="s">
        <v>121</v>
      </c>
      <c r="AU169" s="148" t="s">
        <v>79</v>
      </c>
      <c r="AV169" s="12" t="s">
        <v>79</v>
      </c>
      <c r="AW169" s="12" t="s">
        <v>27</v>
      </c>
      <c r="AX169" s="12" t="s">
        <v>70</v>
      </c>
      <c r="AY169" s="148" t="s">
        <v>113</v>
      </c>
    </row>
    <row r="170" spans="2:65" s="13" customFormat="1">
      <c r="B170" s="154"/>
      <c r="D170" s="147" t="s">
        <v>121</v>
      </c>
      <c r="E170" s="155" t="s">
        <v>1</v>
      </c>
      <c r="F170" s="156" t="s">
        <v>124</v>
      </c>
      <c r="H170" s="157">
        <v>1359.34</v>
      </c>
      <c r="I170" s="158"/>
      <c r="L170" s="154"/>
      <c r="M170" s="159"/>
      <c r="T170" s="160"/>
      <c r="AT170" s="155" t="s">
        <v>121</v>
      </c>
      <c r="AU170" s="155" t="s">
        <v>79</v>
      </c>
      <c r="AV170" s="13" t="s">
        <v>119</v>
      </c>
      <c r="AW170" s="13" t="s">
        <v>27</v>
      </c>
      <c r="AX170" s="13" t="s">
        <v>75</v>
      </c>
      <c r="AY170" s="155" t="s">
        <v>113</v>
      </c>
    </row>
    <row r="171" spans="2:65" s="11" customFormat="1" ht="22.9" customHeight="1">
      <c r="B171" s="119"/>
      <c r="D171" s="120" t="s">
        <v>69</v>
      </c>
      <c r="E171" s="129" t="s">
        <v>119</v>
      </c>
      <c r="F171" s="129" t="s">
        <v>172</v>
      </c>
      <c r="I171" s="122"/>
      <c r="J171" s="130">
        <f>J172</f>
        <v>0</v>
      </c>
      <c r="L171" s="119"/>
      <c r="M171" s="124"/>
      <c r="P171" s="125">
        <f>SUM(P172:P173)</f>
        <v>0</v>
      </c>
      <c r="R171" s="125">
        <f>SUM(R172:R173)</f>
        <v>0</v>
      </c>
      <c r="T171" s="126">
        <f>SUM(T172:T173)</f>
        <v>0</v>
      </c>
      <c r="AR171" s="120" t="s">
        <v>75</v>
      </c>
      <c r="AT171" s="127" t="s">
        <v>69</v>
      </c>
      <c r="AU171" s="127" t="s">
        <v>75</v>
      </c>
      <c r="AY171" s="120" t="s">
        <v>113</v>
      </c>
      <c r="BK171" s="128">
        <f>SUM(BK172:BK173)</f>
        <v>0</v>
      </c>
    </row>
    <row r="172" spans="2:65" s="1" customFormat="1" ht="22.5" customHeight="1">
      <c r="B172" s="131"/>
      <c r="C172" s="132">
        <v>22</v>
      </c>
      <c r="D172" s="132" t="s">
        <v>115</v>
      </c>
      <c r="E172" s="133" t="s">
        <v>173</v>
      </c>
      <c r="F172" s="134" t="s">
        <v>174</v>
      </c>
      <c r="G172" s="135" t="s">
        <v>142</v>
      </c>
      <c r="H172" s="136">
        <v>16.420000000000002</v>
      </c>
      <c r="I172" s="137"/>
      <c r="J172" s="138">
        <f>ROUND(I172*H172,2)</f>
        <v>0</v>
      </c>
      <c r="K172" s="139"/>
      <c r="L172" s="30"/>
      <c r="M172" s="140" t="s">
        <v>1</v>
      </c>
      <c r="N172" s="141" t="s">
        <v>35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119</v>
      </c>
      <c r="AT172" s="144" t="s">
        <v>115</v>
      </c>
      <c r="AU172" s="144" t="s">
        <v>79</v>
      </c>
      <c r="AY172" s="15" t="s">
        <v>113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5" t="s">
        <v>75</v>
      </c>
      <c r="BK172" s="145">
        <f>ROUND(I172*H172,2)</f>
        <v>0</v>
      </c>
      <c r="BL172" s="15" t="s">
        <v>119</v>
      </c>
      <c r="BM172" s="144" t="s">
        <v>175</v>
      </c>
    </row>
    <row r="173" spans="2:65" s="12" customFormat="1">
      <c r="B173" s="146"/>
      <c r="D173" s="147" t="s">
        <v>121</v>
      </c>
      <c r="E173" s="148" t="s">
        <v>1</v>
      </c>
      <c r="F173" s="149" t="s">
        <v>342</v>
      </c>
      <c r="H173" s="150">
        <v>16.420000000000002</v>
      </c>
      <c r="I173" s="151"/>
      <c r="L173" s="146"/>
      <c r="M173" s="152"/>
      <c r="T173" s="153"/>
      <c r="AT173" s="148" t="s">
        <v>121</v>
      </c>
      <c r="AU173" s="148" t="s">
        <v>79</v>
      </c>
      <c r="AV173" s="12" t="s">
        <v>79</v>
      </c>
      <c r="AW173" s="12" t="s">
        <v>27</v>
      </c>
      <c r="AX173" s="12" t="s">
        <v>75</v>
      </c>
      <c r="AY173" s="148" t="s">
        <v>113</v>
      </c>
    </row>
    <row r="174" spans="2:65" s="11" customFormat="1" ht="22.9" customHeight="1">
      <c r="B174" s="119"/>
      <c r="D174" s="120" t="s">
        <v>69</v>
      </c>
      <c r="E174" s="129" t="s">
        <v>126</v>
      </c>
      <c r="F174" s="129" t="s">
        <v>176</v>
      </c>
      <c r="I174" s="122"/>
      <c r="J174" s="130">
        <f>SUM(J175:J202)</f>
        <v>0</v>
      </c>
      <c r="L174" s="119"/>
      <c r="M174" s="124"/>
      <c r="P174" s="125">
        <f>SUM(P175:P202)</f>
        <v>0</v>
      </c>
      <c r="R174" s="125">
        <f>SUM(R175:R202)</f>
        <v>0</v>
      </c>
      <c r="T174" s="126">
        <f>SUM(T175:T202)</f>
        <v>0</v>
      </c>
      <c r="AR174" s="120" t="s">
        <v>75</v>
      </c>
      <c r="AT174" s="127" t="s">
        <v>69</v>
      </c>
      <c r="AU174" s="127" t="s">
        <v>75</v>
      </c>
      <c r="AY174" s="120" t="s">
        <v>113</v>
      </c>
      <c r="BK174" s="128">
        <f>SUM(BK175:BK202)</f>
        <v>0</v>
      </c>
    </row>
    <row r="175" spans="2:65" s="1" customFormat="1" ht="25.5" customHeight="1">
      <c r="B175" s="131"/>
      <c r="C175" s="132">
        <v>23</v>
      </c>
      <c r="D175" s="132" t="s">
        <v>115</v>
      </c>
      <c r="E175" s="133" t="s">
        <v>351</v>
      </c>
      <c r="F175" s="134" t="s">
        <v>352</v>
      </c>
      <c r="G175" s="135" t="s">
        <v>118</v>
      </c>
      <c r="H175" s="136">
        <v>248.92</v>
      </c>
      <c r="I175" s="137"/>
      <c r="J175" s="138">
        <f>ROUND(I175*H175,2)</f>
        <v>0</v>
      </c>
      <c r="K175" s="139"/>
      <c r="L175" s="30"/>
      <c r="M175" s="140" t="s">
        <v>1</v>
      </c>
      <c r="N175" s="141" t="s">
        <v>35</v>
      </c>
      <c r="P175" s="142">
        <f>O175*H175</f>
        <v>0</v>
      </c>
      <c r="Q175" s="142">
        <v>0</v>
      </c>
      <c r="R175" s="142">
        <f>Q175*H175</f>
        <v>0</v>
      </c>
      <c r="S175" s="142">
        <v>0</v>
      </c>
      <c r="T175" s="143">
        <f>S175*H175</f>
        <v>0</v>
      </c>
      <c r="AR175" s="144" t="s">
        <v>119</v>
      </c>
      <c r="AT175" s="144" t="s">
        <v>115</v>
      </c>
      <c r="AU175" s="144" t="s">
        <v>79</v>
      </c>
      <c r="AY175" s="15" t="s">
        <v>113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5" t="s">
        <v>75</v>
      </c>
      <c r="BK175" s="145">
        <f>ROUND(I175*H175,2)</f>
        <v>0</v>
      </c>
      <c r="BL175" s="15" t="s">
        <v>119</v>
      </c>
      <c r="BM175" s="144" t="s">
        <v>177</v>
      </c>
    </row>
    <row r="176" spans="2:65" s="12" customFormat="1">
      <c r="B176" s="146"/>
      <c r="D176" s="147" t="s">
        <v>121</v>
      </c>
      <c r="E176" s="148" t="s">
        <v>1</v>
      </c>
      <c r="F176" s="149" t="s">
        <v>348</v>
      </c>
      <c r="H176" s="150">
        <v>248.91900000000001</v>
      </c>
      <c r="I176" s="151"/>
      <c r="L176" s="146"/>
      <c r="M176" s="152"/>
      <c r="T176" s="153"/>
      <c r="AT176" s="148" t="s">
        <v>121</v>
      </c>
      <c r="AU176" s="148" t="s">
        <v>79</v>
      </c>
      <c r="AV176" s="12" t="s">
        <v>79</v>
      </c>
      <c r="AW176" s="12" t="s">
        <v>27</v>
      </c>
      <c r="AX176" s="12" t="s">
        <v>70</v>
      </c>
      <c r="AY176" s="148" t="s">
        <v>113</v>
      </c>
    </row>
    <row r="177" spans="2:65" s="1" customFormat="1" ht="25.5" customHeight="1">
      <c r="B177" s="131"/>
      <c r="C177" s="132">
        <v>24</v>
      </c>
      <c r="D177" s="132" t="s">
        <v>115</v>
      </c>
      <c r="E177" s="133" t="s">
        <v>179</v>
      </c>
      <c r="F177" s="134" t="s">
        <v>180</v>
      </c>
      <c r="G177" s="135" t="s">
        <v>118</v>
      </c>
      <c r="H177" s="136">
        <v>137.16999999999999</v>
      </c>
      <c r="I177" s="137"/>
      <c r="J177" s="138">
        <f>ROUND(I177*H177,2)</f>
        <v>0</v>
      </c>
      <c r="K177" s="139"/>
      <c r="L177" s="30"/>
      <c r="M177" s="140" t="s">
        <v>1</v>
      </c>
      <c r="N177" s="141" t="s">
        <v>35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119</v>
      </c>
      <c r="AT177" s="144" t="s">
        <v>115</v>
      </c>
      <c r="AU177" s="144" t="s">
        <v>79</v>
      </c>
      <c r="AY177" s="15" t="s">
        <v>113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5" t="s">
        <v>75</v>
      </c>
      <c r="BK177" s="145">
        <f>ROUND(I177*H177,2)</f>
        <v>0</v>
      </c>
      <c r="BL177" s="15" t="s">
        <v>119</v>
      </c>
      <c r="BM177" s="144" t="s">
        <v>178</v>
      </c>
    </row>
    <row r="178" spans="2:65" s="12" customFormat="1">
      <c r="B178" s="146"/>
      <c r="D178" s="147" t="s">
        <v>121</v>
      </c>
      <c r="E178" s="148" t="s">
        <v>1</v>
      </c>
      <c r="F178" s="149" t="s">
        <v>353</v>
      </c>
      <c r="H178" s="150">
        <v>137.16999999999999</v>
      </c>
      <c r="I178" s="151"/>
      <c r="L178" s="146"/>
      <c r="M178" s="152"/>
      <c r="T178" s="153"/>
      <c r="AT178" s="148" t="s">
        <v>121</v>
      </c>
      <c r="AU178" s="148" t="s">
        <v>79</v>
      </c>
      <c r="AV178" s="12" t="s">
        <v>79</v>
      </c>
      <c r="AW178" s="12" t="s">
        <v>27</v>
      </c>
      <c r="AX178" s="12" t="s">
        <v>75</v>
      </c>
      <c r="AY178" s="148" t="s">
        <v>113</v>
      </c>
    </row>
    <row r="179" spans="2:65" s="1" customFormat="1" ht="25.5" customHeight="1">
      <c r="B179" s="131"/>
      <c r="C179" s="132">
        <v>25</v>
      </c>
      <c r="D179" s="132" t="s">
        <v>115</v>
      </c>
      <c r="E179" s="133" t="s">
        <v>179</v>
      </c>
      <c r="F179" s="134" t="s">
        <v>354</v>
      </c>
      <c r="G179" s="135" t="s">
        <v>118</v>
      </c>
      <c r="H179" s="136">
        <v>973.25</v>
      </c>
      <c r="I179" s="137"/>
      <c r="J179" s="138">
        <f>ROUND(I179*H179,2)</f>
        <v>0</v>
      </c>
      <c r="K179" s="139"/>
      <c r="L179" s="30"/>
      <c r="M179" s="140" t="s">
        <v>1</v>
      </c>
      <c r="N179" s="141" t="s">
        <v>35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119</v>
      </c>
      <c r="AT179" s="144" t="s">
        <v>115</v>
      </c>
      <c r="AU179" s="144" t="s">
        <v>79</v>
      </c>
      <c r="AY179" s="15" t="s">
        <v>113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5" t="s">
        <v>75</v>
      </c>
      <c r="BK179" s="145">
        <f>ROUND(I179*H179,2)</f>
        <v>0</v>
      </c>
      <c r="BL179" s="15" t="s">
        <v>119</v>
      </c>
      <c r="BM179" s="144" t="s">
        <v>181</v>
      </c>
    </row>
    <row r="180" spans="2:65" s="12" customFormat="1">
      <c r="B180" s="146"/>
      <c r="D180" s="147" t="s">
        <v>121</v>
      </c>
      <c r="E180" s="148" t="s">
        <v>1</v>
      </c>
      <c r="F180" s="149" t="s">
        <v>346</v>
      </c>
      <c r="H180" s="150">
        <v>41.634999999999998</v>
      </c>
      <c r="I180" s="151"/>
      <c r="L180" s="146"/>
      <c r="M180" s="152"/>
      <c r="T180" s="153"/>
      <c r="AT180" s="148" t="s">
        <v>121</v>
      </c>
      <c r="AU180" s="148" t="s">
        <v>79</v>
      </c>
      <c r="AV180" s="12" t="s">
        <v>79</v>
      </c>
      <c r="AW180" s="12" t="s">
        <v>27</v>
      </c>
      <c r="AX180" s="12" t="s">
        <v>70</v>
      </c>
      <c r="AY180" s="148" t="s">
        <v>113</v>
      </c>
    </row>
    <row r="181" spans="2:65" s="12" customFormat="1">
      <c r="B181" s="146"/>
      <c r="D181" s="147" t="s">
        <v>121</v>
      </c>
      <c r="E181" s="148" t="s">
        <v>1</v>
      </c>
      <c r="F181" s="149" t="s">
        <v>347</v>
      </c>
      <c r="H181" s="150">
        <v>14.971</v>
      </c>
      <c r="I181" s="151"/>
      <c r="L181" s="146"/>
      <c r="M181" s="152"/>
      <c r="T181" s="153"/>
      <c r="AT181" s="148" t="s">
        <v>121</v>
      </c>
      <c r="AU181" s="148" t="s">
        <v>79</v>
      </c>
      <c r="AV181" s="12" t="s">
        <v>79</v>
      </c>
      <c r="AW181" s="12" t="s">
        <v>27</v>
      </c>
      <c r="AX181" s="12" t="s">
        <v>70</v>
      </c>
      <c r="AY181" s="148" t="s">
        <v>113</v>
      </c>
    </row>
    <row r="182" spans="2:65" s="12" customFormat="1">
      <c r="B182" s="146"/>
      <c r="D182" s="147" t="s">
        <v>121</v>
      </c>
      <c r="E182" s="148" t="s">
        <v>1</v>
      </c>
      <c r="F182" s="149" t="s">
        <v>355</v>
      </c>
      <c r="H182" s="150">
        <v>1053.8109999999999</v>
      </c>
      <c r="I182" s="151"/>
      <c r="L182" s="146"/>
      <c r="M182" s="152"/>
      <c r="T182" s="153"/>
      <c r="AT182" s="148" t="s">
        <v>121</v>
      </c>
      <c r="AU182" s="148" t="s">
        <v>79</v>
      </c>
      <c r="AV182" s="12" t="s">
        <v>79</v>
      </c>
      <c r="AW182" s="12" t="s">
        <v>27</v>
      </c>
      <c r="AX182" s="12" t="s">
        <v>70</v>
      </c>
      <c r="AY182" s="148" t="s">
        <v>113</v>
      </c>
    </row>
    <row r="183" spans="2:65" s="12" customFormat="1">
      <c r="B183" s="146"/>
      <c r="D183" s="147"/>
      <c r="E183" s="148"/>
      <c r="F183" s="149" t="s">
        <v>353</v>
      </c>
      <c r="H183" s="150">
        <v>-137.16999999999999</v>
      </c>
      <c r="I183" s="151"/>
      <c r="L183" s="146"/>
      <c r="M183" s="152"/>
      <c r="T183" s="153"/>
      <c r="AT183" s="148"/>
      <c r="AU183" s="148"/>
      <c r="AY183" s="148"/>
    </row>
    <row r="184" spans="2:65" s="13" customFormat="1">
      <c r="B184" s="154"/>
      <c r="D184" s="147" t="s">
        <v>121</v>
      </c>
      <c r="E184" s="155" t="s">
        <v>1</v>
      </c>
      <c r="F184" s="156" t="s">
        <v>124</v>
      </c>
      <c r="H184" s="157">
        <v>973.25</v>
      </c>
      <c r="I184" s="158"/>
      <c r="L184" s="154"/>
      <c r="M184" s="159"/>
      <c r="T184" s="160"/>
      <c r="AT184" s="155" t="s">
        <v>121</v>
      </c>
      <c r="AU184" s="155" t="s">
        <v>79</v>
      </c>
      <c r="AV184" s="13" t="s">
        <v>119</v>
      </c>
      <c r="AW184" s="13" t="s">
        <v>27</v>
      </c>
      <c r="AX184" s="13" t="s">
        <v>75</v>
      </c>
      <c r="AY184" s="155" t="s">
        <v>113</v>
      </c>
    </row>
    <row r="185" spans="2:65" s="13" customFormat="1" ht="22.5" customHeight="1">
      <c r="B185" s="154"/>
      <c r="C185" s="132">
        <v>26</v>
      </c>
      <c r="D185" s="132" t="s">
        <v>115</v>
      </c>
      <c r="E185" s="133" t="s">
        <v>375</v>
      </c>
      <c r="F185" s="134" t="s">
        <v>376</v>
      </c>
      <c r="G185" s="135" t="s">
        <v>118</v>
      </c>
      <c r="H185" s="136">
        <f>H186</f>
        <v>13.61</v>
      </c>
      <c r="I185" s="137"/>
      <c r="J185" s="138">
        <f>ROUND(I185*H185,2)</f>
        <v>0</v>
      </c>
      <c r="L185" s="154"/>
      <c r="M185" s="159"/>
      <c r="T185" s="160"/>
      <c r="AT185" s="155"/>
      <c r="AU185" s="155"/>
      <c r="AY185" s="155"/>
    </row>
    <row r="186" spans="2:65" s="13" customFormat="1" ht="12" customHeight="1">
      <c r="B186" s="154"/>
      <c r="D186" s="147" t="s">
        <v>121</v>
      </c>
      <c r="E186" s="148" t="s">
        <v>1</v>
      </c>
      <c r="F186" s="149" t="s">
        <v>377</v>
      </c>
      <c r="G186" s="12"/>
      <c r="H186" s="150">
        <v>13.61</v>
      </c>
      <c r="I186" s="158"/>
      <c r="L186" s="154"/>
      <c r="M186" s="159"/>
      <c r="T186" s="160"/>
      <c r="AT186" s="155"/>
      <c r="AU186" s="155"/>
      <c r="AY186" s="155"/>
    </row>
    <row r="187" spans="2:65" s="1" customFormat="1" ht="25.5" customHeight="1">
      <c r="B187" s="131"/>
      <c r="C187" s="132">
        <v>27</v>
      </c>
      <c r="D187" s="132" t="s">
        <v>115</v>
      </c>
      <c r="E187" s="133" t="s">
        <v>356</v>
      </c>
      <c r="F187" s="134" t="s">
        <v>357</v>
      </c>
      <c r="G187" s="135" t="s">
        <v>118</v>
      </c>
      <c r="H187" s="136">
        <v>97.55</v>
      </c>
      <c r="I187" s="137"/>
      <c r="J187" s="138">
        <f>ROUND(I187*H187,2)</f>
        <v>0</v>
      </c>
      <c r="K187" s="139"/>
      <c r="L187" s="30"/>
      <c r="M187" s="140" t="s">
        <v>1</v>
      </c>
      <c r="N187" s="141" t="s">
        <v>35</v>
      </c>
      <c r="P187" s="142">
        <f>O187*H187</f>
        <v>0</v>
      </c>
      <c r="Q187" s="142">
        <v>0</v>
      </c>
      <c r="R187" s="142">
        <f>Q187*H187</f>
        <v>0</v>
      </c>
      <c r="S187" s="142">
        <v>0</v>
      </c>
      <c r="T187" s="143">
        <f>S187*H187</f>
        <v>0</v>
      </c>
      <c r="AR187" s="144" t="s">
        <v>119</v>
      </c>
      <c r="AT187" s="144" t="s">
        <v>115</v>
      </c>
      <c r="AU187" s="144" t="s">
        <v>79</v>
      </c>
      <c r="AY187" s="15" t="s">
        <v>113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5" t="s">
        <v>75</v>
      </c>
      <c r="BK187" s="145">
        <f>ROUND(I187*H187,2)</f>
        <v>0</v>
      </c>
      <c r="BL187" s="15" t="s">
        <v>119</v>
      </c>
      <c r="BM187" s="144" t="s">
        <v>182</v>
      </c>
    </row>
    <row r="188" spans="2:65" s="12" customFormat="1">
      <c r="B188" s="146"/>
      <c r="D188" s="147" t="s">
        <v>121</v>
      </c>
      <c r="E188" s="148" t="s">
        <v>1</v>
      </c>
      <c r="F188" s="149" t="s">
        <v>358</v>
      </c>
      <c r="H188" s="150">
        <v>97.55</v>
      </c>
      <c r="I188" s="151"/>
      <c r="L188" s="146"/>
      <c r="M188" s="152"/>
      <c r="T188" s="153"/>
      <c r="AT188" s="148" t="s">
        <v>121</v>
      </c>
      <c r="AU188" s="148" t="s">
        <v>79</v>
      </c>
      <c r="AV188" s="12" t="s">
        <v>79</v>
      </c>
      <c r="AW188" s="12" t="s">
        <v>27</v>
      </c>
      <c r="AX188" s="12" t="s">
        <v>70</v>
      </c>
      <c r="AY188" s="148" t="s">
        <v>113</v>
      </c>
    </row>
    <row r="189" spans="2:65" s="12" customFormat="1" ht="22.5" customHeight="1">
      <c r="B189" s="146"/>
      <c r="C189" s="161">
        <v>28</v>
      </c>
      <c r="D189" s="161" t="s">
        <v>167</v>
      </c>
      <c r="E189" s="162" t="s">
        <v>465</v>
      </c>
      <c r="F189" s="163" t="s">
        <v>466</v>
      </c>
      <c r="G189" s="164" t="s">
        <v>118</v>
      </c>
      <c r="H189" s="165">
        <v>30</v>
      </c>
      <c r="I189" s="166"/>
      <c r="J189" s="167">
        <f>ROUND(I189*H189,2)</f>
        <v>0</v>
      </c>
      <c r="L189" s="146"/>
      <c r="M189" s="152"/>
      <c r="T189" s="153"/>
      <c r="AT189" s="148"/>
      <c r="AU189" s="148"/>
      <c r="AY189" s="148"/>
    </row>
    <row r="190" spans="2:65" s="12" customFormat="1" ht="22.5">
      <c r="B190" s="146"/>
      <c r="D190" s="147"/>
      <c r="E190" s="148"/>
      <c r="F190" s="149" t="s">
        <v>467</v>
      </c>
      <c r="H190" s="150">
        <v>30</v>
      </c>
      <c r="I190" s="151"/>
      <c r="L190" s="146"/>
      <c r="M190" s="152"/>
      <c r="T190" s="153"/>
      <c r="AT190" s="148"/>
      <c r="AU190" s="148"/>
      <c r="AY190" s="148"/>
    </row>
    <row r="191" spans="2:65" s="1" customFormat="1" ht="25.5" customHeight="1">
      <c r="B191" s="131"/>
      <c r="C191" s="132">
        <v>29</v>
      </c>
      <c r="D191" s="132" t="s">
        <v>115</v>
      </c>
      <c r="E191" s="133" t="s">
        <v>359</v>
      </c>
      <c r="F191" s="134" t="s">
        <v>360</v>
      </c>
      <c r="G191" s="135" t="s">
        <v>118</v>
      </c>
      <c r="H191" s="136">
        <f>H194</f>
        <v>973.35</v>
      </c>
      <c r="I191" s="137"/>
      <c r="J191" s="138">
        <f>ROUND(I191*H191,2)</f>
        <v>0</v>
      </c>
      <c r="K191" s="139"/>
      <c r="L191" s="30"/>
      <c r="M191" s="140" t="s">
        <v>1</v>
      </c>
      <c r="N191" s="141" t="s">
        <v>35</v>
      </c>
      <c r="P191" s="142">
        <f>O191*H191</f>
        <v>0</v>
      </c>
      <c r="Q191" s="142">
        <v>0</v>
      </c>
      <c r="R191" s="142">
        <f>Q191*H191</f>
        <v>0</v>
      </c>
      <c r="S191" s="142">
        <v>0</v>
      </c>
      <c r="T191" s="143">
        <f>S191*H191</f>
        <v>0</v>
      </c>
      <c r="AR191" s="144" t="s">
        <v>119</v>
      </c>
      <c r="AT191" s="144" t="s">
        <v>115</v>
      </c>
      <c r="AU191" s="144" t="s">
        <v>79</v>
      </c>
      <c r="AY191" s="15" t="s">
        <v>113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5" t="s">
        <v>75</v>
      </c>
      <c r="BK191" s="145">
        <f>ROUND(I191*H191,2)</f>
        <v>0</v>
      </c>
      <c r="BL191" s="15" t="s">
        <v>119</v>
      </c>
      <c r="BM191" s="144" t="s">
        <v>183</v>
      </c>
    </row>
    <row r="192" spans="2:65" s="12" customFormat="1">
      <c r="B192" s="146"/>
      <c r="D192" s="147" t="s">
        <v>121</v>
      </c>
      <c r="E192" s="148" t="s">
        <v>1</v>
      </c>
      <c r="F192" s="149" t="s">
        <v>361</v>
      </c>
      <c r="H192" s="150">
        <v>37.85</v>
      </c>
      <c r="I192" s="151"/>
      <c r="L192" s="146"/>
      <c r="M192" s="152"/>
      <c r="T192" s="153"/>
      <c r="AT192" s="148" t="s">
        <v>121</v>
      </c>
      <c r="AU192" s="148" t="s">
        <v>79</v>
      </c>
      <c r="AV192" s="12" t="s">
        <v>79</v>
      </c>
      <c r="AW192" s="12" t="s">
        <v>27</v>
      </c>
      <c r="AX192" s="12" t="s">
        <v>70</v>
      </c>
      <c r="AY192" s="148" t="s">
        <v>113</v>
      </c>
    </row>
    <row r="193" spans="2:65" s="12" customFormat="1">
      <c r="B193" s="146"/>
      <c r="D193" s="147" t="s">
        <v>121</v>
      </c>
      <c r="E193" s="148" t="s">
        <v>1</v>
      </c>
      <c r="F193" s="149" t="s">
        <v>362</v>
      </c>
      <c r="H193" s="150">
        <v>935.5</v>
      </c>
      <c r="I193" s="151"/>
      <c r="L193" s="146"/>
      <c r="M193" s="152"/>
      <c r="T193" s="153"/>
      <c r="AT193" s="148" t="s">
        <v>121</v>
      </c>
      <c r="AU193" s="148" t="s">
        <v>79</v>
      </c>
      <c r="AV193" s="12" t="s">
        <v>79</v>
      </c>
      <c r="AW193" s="12" t="s">
        <v>27</v>
      </c>
      <c r="AX193" s="12" t="s">
        <v>70</v>
      </c>
      <c r="AY193" s="148" t="s">
        <v>113</v>
      </c>
    </row>
    <row r="194" spans="2:65" s="13" customFormat="1">
      <c r="B194" s="154"/>
      <c r="D194" s="147" t="s">
        <v>121</v>
      </c>
      <c r="E194" s="155" t="s">
        <v>1</v>
      </c>
      <c r="F194" s="156" t="s">
        <v>124</v>
      </c>
      <c r="H194" s="157">
        <v>973.35</v>
      </c>
      <c r="I194" s="158"/>
      <c r="L194" s="154"/>
      <c r="M194" s="159"/>
      <c r="T194" s="160"/>
      <c r="AT194" s="155" t="s">
        <v>121</v>
      </c>
      <c r="AU194" s="155" t="s">
        <v>79</v>
      </c>
      <c r="AV194" s="13" t="s">
        <v>119</v>
      </c>
      <c r="AW194" s="13" t="s">
        <v>27</v>
      </c>
      <c r="AX194" s="13" t="s">
        <v>75</v>
      </c>
      <c r="AY194" s="155" t="s">
        <v>113</v>
      </c>
    </row>
    <row r="195" spans="2:65" s="1" customFormat="1" ht="22.5" customHeight="1">
      <c r="B195" s="131"/>
      <c r="C195" s="161">
        <v>30</v>
      </c>
      <c r="D195" s="161" t="s">
        <v>167</v>
      </c>
      <c r="E195" s="162" t="s">
        <v>363</v>
      </c>
      <c r="F195" s="163" t="s">
        <v>364</v>
      </c>
      <c r="G195" s="164" t="s">
        <v>118</v>
      </c>
      <c r="H195" s="165">
        <f>H196</f>
        <v>496.41</v>
      </c>
      <c r="I195" s="166"/>
      <c r="J195" s="167">
        <f>ROUND(I195*H195,2)</f>
        <v>0</v>
      </c>
      <c r="K195" s="139"/>
      <c r="L195" s="30"/>
      <c r="M195" s="140" t="s">
        <v>1</v>
      </c>
      <c r="N195" s="141" t="s">
        <v>35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119</v>
      </c>
      <c r="AT195" s="144" t="s">
        <v>115</v>
      </c>
      <c r="AU195" s="144" t="s">
        <v>79</v>
      </c>
      <c r="AY195" s="15" t="s">
        <v>113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5" t="s">
        <v>75</v>
      </c>
      <c r="BK195" s="145">
        <f>ROUND(I195*H195,2)</f>
        <v>0</v>
      </c>
      <c r="BL195" s="15" t="s">
        <v>119</v>
      </c>
      <c r="BM195" s="144" t="s">
        <v>184</v>
      </c>
    </row>
    <row r="196" spans="2:65" s="12" customFormat="1" ht="22.5">
      <c r="B196" s="146"/>
      <c r="D196" s="147" t="s">
        <v>121</v>
      </c>
      <c r="E196" s="148" t="s">
        <v>1</v>
      </c>
      <c r="F196" s="149" t="s">
        <v>365</v>
      </c>
      <c r="H196" s="150">
        <v>496.41</v>
      </c>
      <c r="I196" s="151"/>
      <c r="L196" s="146"/>
      <c r="M196" s="152"/>
      <c r="T196" s="153"/>
      <c r="AT196" s="148" t="s">
        <v>121</v>
      </c>
      <c r="AU196" s="148" t="s">
        <v>79</v>
      </c>
      <c r="AV196" s="12" t="s">
        <v>79</v>
      </c>
      <c r="AW196" s="12" t="s">
        <v>27</v>
      </c>
      <c r="AX196" s="12" t="s">
        <v>75</v>
      </c>
      <c r="AY196" s="148" t="s">
        <v>113</v>
      </c>
    </row>
    <row r="197" spans="2:65" s="1" customFormat="1" ht="24.2" customHeight="1">
      <c r="B197" s="131"/>
      <c r="C197" s="132">
        <v>31</v>
      </c>
      <c r="D197" s="132" t="s">
        <v>115</v>
      </c>
      <c r="E197" s="133" t="s">
        <v>366</v>
      </c>
      <c r="F197" s="134" t="s">
        <v>367</v>
      </c>
      <c r="G197" s="135" t="s">
        <v>118</v>
      </c>
      <c r="H197" s="136">
        <f>H198</f>
        <v>226.29</v>
      </c>
      <c r="I197" s="137"/>
      <c r="J197" s="138">
        <f>ROUND(I197*H197,2)</f>
        <v>0</v>
      </c>
      <c r="K197" s="139"/>
      <c r="L197" s="30"/>
      <c r="M197" s="140" t="s">
        <v>1</v>
      </c>
      <c r="N197" s="141" t="s">
        <v>35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119</v>
      </c>
      <c r="AT197" s="144" t="s">
        <v>115</v>
      </c>
      <c r="AU197" s="144" t="s">
        <v>79</v>
      </c>
      <c r="AY197" s="15" t="s">
        <v>113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5" t="s">
        <v>75</v>
      </c>
      <c r="BK197" s="145">
        <f>ROUND(I197*H197,2)</f>
        <v>0</v>
      </c>
      <c r="BL197" s="15" t="s">
        <v>119</v>
      </c>
      <c r="BM197" s="144" t="s">
        <v>185</v>
      </c>
    </row>
    <row r="198" spans="2:65" s="12" customFormat="1">
      <c r="B198" s="146"/>
      <c r="D198" s="147" t="s">
        <v>121</v>
      </c>
      <c r="E198" s="148" t="s">
        <v>1</v>
      </c>
      <c r="F198" s="149" t="s">
        <v>368</v>
      </c>
      <c r="H198" s="150">
        <v>226.29</v>
      </c>
      <c r="I198" s="151"/>
      <c r="L198" s="146"/>
      <c r="M198" s="152"/>
      <c r="T198" s="153"/>
      <c r="AT198" s="148" t="s">
        <v>121</v>
      </c>
      <c r="AU198" s="148" t="s">
        <v>79</v>
      </c>
      <c r="AV198" s="12" t="s">
        <v>79</v>
      </c>
      <c r="AW198" s="12" t="s">
        <v>27</v>
      </c>
      <c r="AX198" s="12" t="s">
        <v>75</v>
      </c>
      <c r="AY198" s="148" t="s">
        <v>113</v>
      </c>
    </row>
    <row r="199" spans="2:65" s="1" customFormat="1" ht="22.5" customHeight="1">
      <c r="B199" s="131"/>
      <c r="C199" s="161">
        <v>32</v>
      </c>
      <c r="D199" s="161" t="s">
        <v>167</v>
      </c>
      <c r="E199" s="162" t="s">
        <v>369</v>
      </c>
      <c r="F199" s="163" t="s">
        <v>370</v>
      </c>
      <c r="G199" s="164" t="s">
        <v>118</v>
      </c>
      <c r="H199" s="165">
        <f>H200</f>
        <v>118.19</v>
      </c>
      <c r="I199" s="166"/>
      <c r="J199" s="167">
        <f>ROUND(I199*H199,2)</f>
        <v>0</v>
      </c>
      <c r="K199" s="139"/>
      <c r="L199" s="30"/>
      <c r="M199" s="140" t="s">
        <v>1</v>
      </c>
      <c r="N199" s="141" t="s">
        <v>35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119</v>
      </c>
      <c r="AT199" s="144" t="s">
        <v>115</v>
      </c>
      <c r="AU199" s="144" t="s">
        <v>79</v>
      </c>
      <c r="AY199" s="15" t="s">
        <v>113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5" t="s">
        <v>75</v>
      </c>
      <c r="BK199" s="145">
        <f>ROUND(I199*H199,2)</f>
        <v>0</v>
      </c>
      <c r="BL199" s="15" t="s">
        <v>119</v>
      </c>
      <c r="BM199" s="144" t="s">
        <v>186</v>
      </c>
    </row>
    <row r="200" spans="2:65" s="12" customFormat="1" ht="22.5">
      <c r="B200" s="146"/>
      <c r="D200" s="147" t="s">
        <v>121</v>
      </c>
      <c r="E200" s="148" t="s">
        <v>1</v>
      </c>
      <c r="F200" s="149" t="s">
        <v>371</v>
      </c>
      <c r="H200" s="150">
        <v>118.19</v>
      </c>
      <c r="I200" s="151"/>
      <c r="L200" s="146"/>
      <c r="M200" s="152"/>
      <c r="T200" s="153"/>
      <c r="AT200" s="148" t="s">
        <v>121</v>
      </c>
      <c r="AU200" s="148" t="s">
        <v>79</v>
      </c>
      <c r="AV200" s="12" t="s">
        <v>79</v>
      </c>
      <c r="AW200" s="12" t="s">
        <v>27</v>
      </c>
      <c r="AX200" s="12" t="s">
        <v>75</v>
      </c>
      <c r="AY200" s="148" t="s">
        <v>113</v>
      </c>
    </row>
    <row r="201" spans="2:65" s="1" customFormat="1" ht="22.5" customHeight="1">
      <c r="B201" s="131"/>
      <c r="C201" s="161">
        <v>33</v>
      </c>
      <c r="D201" s="161" t="s">
        <v>167</v>
      </c>
      <c r="E201" s="162" t="s">
        <v>374</v>
      </c>
      <c r="F201" s="163" t="s">
        <v>372</v>
      </c>
      <c r="G201" s="164" t="s">
        <v>118</v>
      </c>
      <c r="H201" s="165">
        <f>H202</f>
        <v>72.58</v>
      </c>
      <c r="I201" s="166"/>
      <c r="J201" s="167">
        <f>ROUND(I201*H201,2)</f>
        <v>0</v>
      </c>
      <c r="K201" s="139"/>
      <c r="L201" s="30"/>
      <c r="M201" s="140" t="s">
        <v>1</v>
      </c>
      <c r="N201" s="141" t="s">
        <v>35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119</v>
      </c>
      <c r="AT201" s="144" t="s">
        <v>115</v>
      </c>
      <c r="AU201" s="144" t="s">
        <v>79</v>
      </c>
      <c r="AY201" s="15" t="s">
        <v>113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5" t="s">
        <v>75</v>
      </c>
      <c r="BK201" s="145">
        <f>ROUND(I201*H201,2)</f>
        <v>0</v>
      </c>
      <c r="BL201" s="15" t="s">
        <v>119</v>
      </c>
      <c r="BM201" s="144" t="s">
        <v>187</v>
      </c>
    </row>
    <row r="202" spans="2:65" s="12" customFormat="1">
      <c r="B202" s="146"/>
      <c r="D202" s="147" t="s">
        <v>121</v>
      </c>
      <c r="E202" s="148" t="s">
        <v>1</v>
      </c>
      <c r="F202" s="149" t="s">
        <v>373</v>
      </c>
      <c r="H202" s="150">
        <v>72.58</v>
      </c>
      <c r="I202" s="151"/>
      <c r="L202" s="146"/>
      <c r="M202" s="152"/>
      <c r="T202" s="153"/>
      <c r="AT202" s="148" t="s">
        <v>121</v>
      </c>
      <c r="AU202" s="148" t="s">
        <v>79</v>
      </c>
      <c r="AV202" s="12" t="s">
        <v>79</v>
      </c>
      <c r="AW202" s="12" t="s">
        <v>27</v>
      </c>
      <c r="AX202" s="12" t="s">
        <v>75</v>
      </c>
      <c r="AY202" s="148" t="s">
        <v>113</v>
      </c>
    </row>
    <row r="203" spans="2:65" s="11" customFormat="1" ht="22.9" customHeight="1">
      <c r="B203" s="119"/>
      <c r="D203" s="120" t="s">
        <v>69</v>
      </c>
      <c r="E203" s="129" t="s">
        <v>137</v>
      </c>
      <c r="F203" s="129" t="s">
        <v>188</v>
      </c>
      <c r="I203" s="122"/>
      <c r="J203" s="130">
        <f>SUM(J204:J254)</f>
        <v>0</v>
      </c>
      <c r="L203" s="119"/>
      <c r="M203" s="124"/>
      <c r="P203" s="125">
        <f>SUM(P208:P254)</f>
        <v>0</v>
      </c>
      <c r="R203" s="125">
        <f>SUM(R208:R254)</f>
        <v>6.9766613</v>
      </c>
      <c r="T203" s="126">
        <f>SUM(T208:T254)</f>
        <v>0</v>
      </c>
      <c r="AR203" s="120" t="s">
        <v>75</v>
      </c>
      <c r="AT203" s="127" t="s">
        <v>69</v>
      </c>
      <c r="AU203" s="127" t="s">
        <v>75</v>
      </c>
      <c r="AY203" s="120" t="s">
        <v>113</v>
      </c>
      <c r="BK203" s="128">
        <f>SUM(BK208:BK254)</f>
        <v>0</v>
      </c>
    </row>
    <row r="204" spans="2:65" s="11" customFormat="1" ht="25.5" customHeight="1">
      <c r="B204" s="119"/>
      <c r="C204" s="132">
        <v>34</v>
      </c>
      <c r="D204" s="132" t="s">
        <v>115</v>
      </c>
      <c r="E204" s="133" t="s">
        <v>378</v>
      </c>
      <c r="F204" s="134" t="s">
        <v>388</v>
      </c>
      <c r="G204" s="135" t="s">
        <v>131</v>
      </c>
      <c r="H204" s="136">
        <v>36.93</v>
      </c>
      <c r="I204" s="137"/>
      <c r="J204" s="138">
        <f>ROUND(I204*H204,2)</f>
        <v>0</v>
      </c>
      <c r="L204" s="119"/>
      <c r="M204" s="124"/>
      <c r="P204" s="125"/>
      <c r="R204" s="125"/>
      <c r="T204" s="126"/>
      <c r="AR204" s="120"/>
      <c r="AT204" s="127"/>
      <c r="AU204" s="127"/>
      <c r="AY204" s="120"/>
      <c r="BK204" s="128"/>
    </row>
    <row r="205" spans="2:65" s="11" customFormat="1" ht="11.25" customHeight="1">
      <c r="B205" s="119"/>
      <c r="C205" s="12"/>
      <c r="D205" s="147" t="s">
        <v>121</v>
      </c>
      <c r="E205" s="148" t="s">
        <v>1</v>
      </c>
      <c r="F205" s="149" t="s">
        <v>379</v>
      </c>
      <c r="G205" s="12"/>
      <c r="H205" s="150">
        <v>36.93</v>
      </c>
      <c r="I205" s="151"/>
      <c r="J205" s="12"/>
      <c r="L205" s="119"/>
      <c r="M205" s="124"/>
      <c r="P205" s="125"/>
      <c r="R205" s="125"/>
      <c r="T205" s="126"/>
      <c r="AR205" s="120"/>
      <c r="AT205" s="127"/>
      <c r="AU205" s="127"/>
      <c r="AY205" s="120"/>
      <c r="BK205" s="128"/>
    </row>
    <row r="206" spans="2:65" s="11" customFormat="1" ht="25.5" customHeight="1">
      <c r="B206" s="119"/>
      <c r="C206" s="161">
        <v>35</v>
      </c>
      <c r="D206" s="161" t="s">
        <v>167</v>
      </c>
      <c r="E206" s="162" t="s">
        <v>380</v>
      </c>
      <c r="F206" s="163" t="s">
        <v>389</v>
      </c>
      <c r="G206" s="164" t="s">
        <v>131</v>
      </c>
      <c r="H206" s="165">
        <f>H207</f>
        <v>36.93</v>
      </c>
      <c r="I206" s="166"/>
      <c r="J206" s="167">
        <f>ROUND(I206*H206,2)</f>
        <v>0</v>
      </c>
      <c r="L206" s="119"/>
      <c r="M206" s="124"/>
      <c r="P206" s="125"/>
      <c r="R206" s="125"/>
      <c r="T206" s="126"/>
      <c r="AR206" s="120"/>
      <c r="AT206" s="127"/>
      <c r="AU206" s="127"/>
      <c r="AY206" s="120"/>
      <c r="BK206" s="128"/>
    </row>
    <row r="207" spans="2:65" s="11" customFormat="1" ht="12" customHeight="1">
      <c r="B207" s="119"/>
      <c r="C207" s="12"/>
      <c r="D207" s="147" t="s">
        <v>121</v>
      </c>
      <c r="E207" s="148" t="s">
        <v>1</v>
      </c>
      <c r="F207" s="149" t="s">
        <v>379</v>
      </c>
      <c r="G207" s="12"/>
      <c r="H207" s="150">
        <v>36.93</v>
      </c>
      <c r="I207" s="151"/>
      <c r="J207" s="12"/>
      <c r="L207" s="119"/>
      <c r="M207" s="124"/>
      <c r="P207" s="125"/>
      <c r="R207" s="125"/>
      <c r="T207" s="126"/>
      <c r="AR207" s="120"/>
      <c r="AT207" s="127"/>
      <c r="AU207" s="127"/>
      <c r="AY207" s="120"/>
      <c r="BK207" s="128"/>
    </row>
    <row r="208" spans="2:65" s="1" customFormat="1" ht="25.5" customHeight="1">
      <c r="B208" s="131"/>
      <c r="C208" s="132">
        <v>36</v>
      </c>
      <c r="D208" s="132" t="s">
        <v>115</v>
      </c>
      <c r="E208" s="133" t="s">
        <v>189</v>
      </c>
      <c r="F208" s="134" t="s">
        <v>390</v>
      </c>
      <c r="G208" s="135" t="s">
        <v>131</v>
      </c>
      <c r="H208" s="136">
        <f>H209</f>
        <v>23.21</v>
      </c>
      <c r="I208" s="137"/>
      <c r="J208" s="138">
        <f>ROUND(I208*H208,2)</f>
        <v>0</v>
      </c>
      <c r="K208" s="139"/>
      <c r="L208" s="30"/>
      <c r="M208" s="140" t="s">
        <v>1</v>
      </c>
      <c r="N208" s="141" t="s">
        <v>35</v>
      </c>
      <c r="P208" s="142">
        <f>O208*H208</f>
        <v>0</v>
      </c>
      <c r="Q208" s="142">
        <v>1.0000000000000001E-5</v>
      </c>
      <c r="R208" s="142">
        <f>Q208*H208</f>
        <v>2.3210000000000003E-4</v>
      </c>
      <c r="S208" s="142">
        <v>0</v>
      </c>
      <c r="T208" s="143">
        <f>S208*H208</f>
        <v>0</v>
      </c>
      <c r="AR208" s="144" t="s">
        <v>119</v>
      </c>
      <c r="AT208" s="144" t="s">
        <v>115</v>
      </c>
      <c r="AU208" s="144" t="s">
        <v>79</v>
      </c>
      <c r="AY208" s="15" t="s">
        <v>113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5" t="s">
        <v>75</v>
      </c>
      <c r="BK208" s="145">
        <f>ROUND(I208*H208,2)</f>
        <v>0</v>
      </c>
      <c r="BL208" s="15" t="s">
        <v>119</v>
      </c>
      <c r="BM208" s="144" t="s">
        <v>190</v>
      </c>
    </row>
    <row r="209" spans="2:65" s="12" customFormat="1">
      <c r="B209" s="146"/>
      <c r="D209" s="147" t="s">
        <v>121</v>
      </c>
      <c r="E209" s="148" t="s">
        <v>1</v>
      </c>
      <c r="F209" s="149" t="s">
        <v>381</v>
      </c>
      <c r="H209" s="150">
        <v>23.21</v>
      </c>
      <c r="I209" s="151"/>
      <c r="L209" s="146"/>
      <c r="M209" s="152"/>
      <c r="T209" s="153"/>
      <c r="AT209" s="148" t="s">
        <v>121</v>
      </c>
      <c r="AU209" s="148" t="s">
        <v>79</v>
      </c>
      <c r="AV209" s="12" t="s">
        <v>79</v>
      </c>
      <c r="AW209" s="12" t="s">
        <v>27</v>
      </c>
      <c r="AX209" s="12" t="s">
        <v>75</v>
      </c>
      <c r="AY209" s="148" t="s">
        <v>113</v>
      </c>
    </row>
    <row r="210" spans="2:65" s="1" customFormat="1" ht="25.5" customHeight="1">
      <c r="B210" s="131"/>
      <c r="C210" s="161">
        <v>37</v>
      </c>
      <c r="D210" s="161" t="s">
        <v>167</v>
      </c>
      <c r="E210" s="162" t="s">
        <v>191</v>
      </c>
      <c r="F210" s="163" t="s">
        <v>391</v>
      </c>
      <c r="G210" s="164" t="s">
        <v>131</v>
      </c>
      <c r="H210" s="165">
        <f>H208</f>
        <v>23.21</v>
      </c>
      <c r="I210" s="166"/>
      <c r="J210" s="167">
        <f>ROUND(I210*H210,2)</f>
        <v>0</v>
      </c>
      <c r="K210" s="168"/>
      <c r="L210" s="169"/>
      <c r="M210" s="170" t="s">
        <v>1</v>
      </c>
      <c r="N210" s="171" t="s">
        <v>35</v>
      </c>
      <c r="P210" s="142">
        <f>O210*H210</f>
        <v>0</v>
      </c>
      <c r="Q210" s="142">
        <v>2.6700000000000001E-3</v>
      </c>
      <c r="R210" s="142">
        <f>Q210*H210</f>
        <v>6.1970700000000004E-2</v>
      </c>
      <c r="S210" s="142">
        <v>0</v>
      </c>
      <c r="T210" s="143">
        <f>S210*H210</f>
        <v>0</v>
      </c>
      <c r="AR210" s="144" t="s">
        <v>137</v>
      </c>
      <c r="AT210" s="144" t="s">
        <v>167</v>
      </c>
      <c r="AU210" s="144" t="s">
        <v>79</v>
      </c>
      <c r="AY210" s="15" t="s">
        <v>113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5" t="s">
        <v>75</v>
      </c>
      <c r="BK210" s="145">
        <f>ROUND(I210*H210,2)</f>
        <v>0</v>
      </c>
      <c r="BL210" s="15" t="s">
        <v>119</v>
      </c>
      <c r="BM210" s="144" t="s">
        <v>192</v>
      </c>
    </row>
    <row r="211" spans="2:65" s="12" customFormat="1">
      <c r="B211" s="146"/>
      <c r="D211" s="147" t="s">
        <v>121</v>
      </c>
      <c r="E211" s="148" t="s">
        <v>1</v>
      </c>
      <c r="F211" s="149" t="s">
        <v>381</v>
      </c>
      <c r="H211" s="150">
        <f>H209</f>
        <v>23.21</v>
      </c>
      <c r="I211" s="151"/>
      <c r="L211" s="146"/>
      <c r="M211" s="152"/>
      <c r="T211" s="153"/>
      <c r="AT211" s="148" t="s">
        <v>121</v>
      </c>
      <c r="AU211" s="148" t="s">
        <v>79</v>
      </c>
      <c r="AV211" s="12" t="s">
        <v>79</v>
      </c>
      <c r="AW211" s="12" t="s">
        <v>27</v>
      </c>
      <c r="AX211" s="12" t="s">
        <v>75</v>
      </c>
      <c r="AY211" s="148" t="s">
        <v>113</v>
      </c>
    </row>
    <row r="212" spans="2:65" s="1" customFormat="1" ht="25.5" customHeight="1">
      <c r="B212" s="131"/>
      <c r="C212" s="132">
        <v>38</v>
      </c>
      <c r="D212" s="132" t="s">
        <v>115</v>
      </c>
      <c r="E212" s="133" t="s">
        <v>382</v>
      </c>
      <c r="F212" s="134" t="s">
        <v>392</v>
      </c>
      <c r="G212" s="135" t="s">
        <v>131</v>
      </c>
      <c r="H212" s="136">
        <v>104.09</v>
      </c>
      <c r="I212" s="137"/>
      <c r="J212" s="138">
        <f>ROUND(I212*H212,2)</f>
        <v>0</v>
      </c>
      <c r="K212" s="139"/>
      <c r="L212" s="30"/>
      <c r="M212" s="140" t="s">
        <v>1</v>
      </c>
      <c r="N212" s="141" t="s">
        <v>35</v>
      </c>
      <c r="P212" s="142">
        <f>O212*H212</f>
        <v>0</v>
      </c>
      <c r="Q212" s="142">
        <v>0</v>
      </c>
      <c r="R212" s="142">
        <f>Q212*H212</f>
        <v>0</v>
      </c>
      <c r="S212" s="142">
        <v>0</v>
      </c>
      <c r="T212" s="143">
        <f>S212*H212</f>
        <v>0</v>
      </c>
      <c r="AR212" s="144" t="s">
        <v>119</v>
      </c>
      <c r="AT212" s="144" t="s">
        <v>115</v>
      </c>
      <c r="AU212" s="144" t="s">
        <v>79</v>
      </c>
      <c r="AY212" s="15" t="s">
        <v>113</v>
      </c>
      <c r="BE212" s="145">
        <f>IF(N212="základní",J212,0)</f>
        <v>0</v>
      </c>
      <c r="BF212" s="145">
        <f>IF(N212="snížená",J212,0)</f>
        <v>0</v>
      </c>
      <c r="BG212" s="145">
        <f>IF(N212="zákl. přenesená",J212,0)</f>
        <v>0</v>
      </c>
      <c r="BH212" s="145">
        <f>IF(N212="sníž. přenesená",J212,0)</f>
        <v>0</v>
      </c>
      <c r="BI212" s="145">
        <f>IF(N212="nulová",J212,0)</f>
        <v>0</v>
      </c>
      <c r="BJ212" s="15" t="s">
        <v>75</v>
      </c>
      <c r="BK212" s="145">
        <f>ROUND(I212*H212,2)</f>
        <v>0</v>
      </c>
      <c r="BL212" s="15" t="s">
        <v>119</v>
      </c>
      <c r="BM212" s="144" t="s">
        <v>194</v>
      </c>
    </row>
    <row r="213" spans="2:65" s="12" customFormat="1">
      <c r="B213" s="146"/>
      <c r="D213" s="147" t="s">
        <v>121</v>
      </c>
      <c r="E213" s="148" t="s">
        <v>1</v>
      </c>
      <c r="F213" s="149" t="s">
        <v>383</v>
      </c>
      <c r="H213" s="150">
        <f>H212</f>
        <v>104.09</v>
      </c>
      <c r="I213" s="151"/>
      <c r="L213" s="146"/>
      <c r="M213" s="152"/>
      <c r="T213" s="153"/>
      <c r="AT213" s="148" t="s">
        <v>121</v>
      </c>
      <c r="AU213" s="148" t="s">
        <v>79</v>
      </c>
      <c r="AV213" s="12" t="s">
        <v>79</v>
      </c>
      <c r="AW213" s="12" t="s">
        <v>27</v>
      </c>
      <c r="AX213" s="12" t="s">
        <v>75</v>
      </c>
      <c r="AY213" s="148" t="s">
        <v>113</v>
      </c>
    </row>
    <row r="214" spans="2:65" s="1" customFormat="1" ht="25.5" customHeight="1">
      <c r="B214" s="131"/>
      <c r="C214" s="161">
        <v>39</v>
      </c>
      <c r="D214" s="161" t="s">
        <v>167</v>
      </c>
      <c r="E214" s="162" t="s">
        <v>384</v>
      </c>
      <c r="F214" s="163" t="s">
        <v>393</v>
      </c>
      <c r="G214" s="164" t="s">
        <v>193</v>
      </c>
      <c r="H214" s="165">
        <f>H212</f>
        <v>104.09</v>
      </c>
      <c r="I214" s="166"/>
      <c r="J214" s="167">
        <f>ROUND(I214*H214,2)</f>
        <v>0</v>
      </c>
      <c r="K214" s="168"/>
      <c r="L214" s="169"/>
      <c r="M214" s="170" t="s">
        <v>1</v>
      </c>
      <c r="N214" s="171" t="s">
        <v>35</v>
      </c>
      <c r="P214" s="142">
        <f>O214*H214</f>
        <v>0</v>
      </c>
      <c r="Q214" s="142">
        <v>6.4999999999999997E-4</v>
      </c>
      <c r="R214" s="142">
        <f>Q214*H214</f>
        <v>6.7658499999999996E-2</v>
      </c>
      <c r="S214" s="142">
        <v>0</v>
      </c>
      <c r="T214" s="143">
        <f>S214*H214</f>
        <v>0</v>
      </c>
      <c r="AR214" s="144" t="s">
        <v>137</v>
      </c>
      <c r="AT214" s="144" t="s">
        <v>167</v>
      </c>
      <c r="AU214" s="144" t="s">
        <v>79</v>
      </c>
      <c r="AY214" s="15" t="s">
        <v>113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5" t="s">
        <v>75</v>
      </c>
      <c r="BK214" s="145">
        <f>ROUND(I214*H214,2)</f>
        <v>0</v>
      </c>
      <c r="BL214" s="15" t="s">
        <v>119</v>
      </c>
      <c r="BM214" s="144" t="s">
        <v>195</v>
      </c>
    </row>
    <row r="215" spans="2:65" s="12" customFormat="1">
      <c r="B215" s="146"/>
      <c r="D215" s="147" t="s">
        <v>121</v>
      </c>
      <c r="E215" s="148" t="s">
        <v>1</v>
      </c>
      <c r="F215" s="149" t="s">
        <v>383</v>
      </c>
      <c r="H215" s="150">
        <f>H214</f>
        <v>104.09</v>
      </c>
      <c r="I215" s="151"/>
      <c r="L215" s="146"/>
      <c r="M215" s="152"/>
      <c r="T215" s="153"/>
      <c r="AT215" s="148" t="s">
        <v>121</v>
      </c>
      <c r="AU215" s="148" t="s">
        <v>79</v>
      </c>
      <c r="AV215" s="12" t="s">
        <v>79</v>
      </c>
      <c r="AW215" s="12" t="s">
        <v>27</v>
      </c>
      <c r="AX215" s="12" t="s">
        <v>75</v>
      </c>
      <c r="AY215" s="148" t="s">
        <v>113</v>
      </c>
    </row>
    <row r="216" spans="2:65" s="12" customFormat="1" ht="36">
      <c r="B216" s="146"/>
      <c r="C216" s="132">
        <v>40</v>
      </c>
      <c r="D216" s="132" t="s">
        <v>115</v>
      </c>
      <c r="E216" s="133" t="s">
        <v>396</v>
      </c>
      <c r="F216" s="134" t="s">
        <v>397</v>
      </c>
      <c r="G216" s="135" t="s">
        <v>309</v>
      </c>
      <c r="H216" s="136">
        <v>11</v>
      </c>
      <c r="I216" s="137"/>
      <c r="J216" s="138">
        <f>ROUND(I216*H216,2)</f>
        <v>0</v>
      </c>
      <c r="L216" s="146"/>
      <c r="M216" s="152"/>
      <c r="T216" s="153"/>
      <c r="AT216" s="148"/>
      <c r="AU216" s="148"/>
      <c r="AY216" s="148"/>
    </row>
    <row r="217" spans="2:65" s="12" customFormat="1">
      <c r="B217" s="146"/>
      <c r="D217" s="147" t="s">
        <v>121</v>
      </c>
      <c r="E217" s="148" t="s">
        <v>1</v>
      </c>
      <c r="F217" s="149" t="s">
        <v>398</v>
      </c>
      <c r="H217" s="150">
        <v>17</v>
      </c>
      <c r="I217" s="151"/>
      <c r="L217" s="146"/>
      <c r="M217" s="152"/>
      <c r="T217" s="153"/>
      <c r="AT217" s="148"/>
      <c r="AU217" s="148"/>
      <c r="AY217" s="148"/>
    </row>
    <row r="218" spans="2:65" s="12" customFormat="1" ht="25.5" customHeight="1">
      <c r="B218" s="146"/>
      <c r="C218" s="161">
        <v>41</v>
      </c>
      <c r="D218" s="161" t="s">
        <v>167</v>
      </c>
      <c r="E218" s="162" t="s">
        <v>399</v>
      </c>
      <c r="F218" s="163" t="s">
        <v>400</v>
      </c>
      <c r="G218" s="164" t="s">
        <v>193</v>
      </c>
      <c r="H218" s="165">
        <f>H216</f>
        <v>11</v>
      </c>
      <c r="I218" s="166"/>
      <c r="J218" s="167">
        <f>ROUND(I218*H218,2)</f>
        <v>0</v>
      </c>
      <c r="L218" s="146"/>
      <c r="M218" s="152"/>
      <c r="T218" s="153"/>
      <c r="AT218" s="148"/>
      <c r="AU218" s="148"/>
      <c r="AY218" s="148"/>
    </row>
    <row r="219" spans="2:65" s="12" customFormat="1">
      <c r="B219" s="146"/>
      <c r="D219" s="147" t="s">
        <v>121</v>
      </c>
      <c r="E219" s="148" t="s">
        <v>1</v>
      </c>
      <c r="F219" s="149" t="s">
        <v>398</v>
      </c>
      <c r="H219" s="150">
        <f>H218</f>
        <v>11</v>
      </c>
      <c r="I219" s="151"/>
      <c r="L219" s="146"/>
      <c r="M219" s="152"/>
      <c r="T219" s="153"/>
      <c r="AT219" s="148"/>
      <c r="AU219" s="148"/>
      <c r="AY219" s="148"/>
    </row>
    <row r="220" spans="2:65" s="12" customFormat="1" ht="26.25" customHeight="1">
      <c r="B220" s="146"/>
      <c r="C220" s="132">
        <v>42</v>
      </c>
      <c r="D220" s="132" t="s">
        <v>115</v>
      </c>
      <c r="E220" s="133" t="s">
        <v>385</v>
      </c>
      <c r="F220" s="134" t="s">
        <v>386</v>
      </c>
      <c r="G220" s="135" t="s">
        <v>309</v>
      </c>
      <c r="H220" s="136">
        <v>17</v>
      </c>
      <c r="I220" s="137"/>
      <c r="J220" s="138">
        <f>ROUND(I220*H220,2)</f>
        <v>0</v>
      </c>
      <c r="L220" s="146"/>
      <c r="M220" s="152"/>
      <c r="T220" s="153"/>
      <c r="AT220" s="148"/>
      <c r="AU220" s="148"/>
      <c r="AY220" s="148"/>
    </row>
    <row r="221" spans="2:65" s="12" customFormat="1" ht="12" customHeight="1">
      <c r="B221" s="146"/>
      <c r="D221" s="147" t="s">
        <v>121</v>
      </c>
      <c r="E221" s="148" t="s">
        <v>1</v>
      </c>
      <c r="F221" s="149" t="s">
        <v>387</v>
      </c>
      <c r="H221" s="150">
        <v>17</v>
      </c>
      <c r="I221" s="151"/>
      <c r="L221" s="146"/>
      <c r="M221" s="152"/>
      <c r="T221" s="153"/>
      <c r="AT221" s="148"/>
      <c r="AU221" s="148"/>
      <c r="AY221" s="148"/>
    </row>
    <row r="222" spans="2:65" s="12" customFormat="1" ht="25.5" customHeight="1">
      <c r="B222" s="146"/>
      <c r="C222" s="161">
        <v>43</v>
      </c>
      <c r="D222" s="161" t="s">
        <v>167</v>
      </c>
      <c r="E222" s="162" t="s">
        <v>394</v>
      </c>
      <c r="F222" s="163" t="s">
        <v>395</v>
      </c>
      <c r="G222" s="164" t="s">
        <v>193</v>
      </c>
      <c r="H222" s="165">
        <f>H220</f>
        <v>17</v>
      </c>
      <c r="I222" s="166"/>
      <c r="J222" s="167">
        <f>ROUND(I222*H222,2)</f>
        <v>0</v>
      </c>
      <c r="L222" s="146"/>
      <c r="M222" s="152"/>
      <c r="T222" s="153"/>
      <c r="AT222" s="148"/>
      <c r="AU222" s="148"/>
      <c r="AY222" s="148"/>
    </row>
    <row r="223" spans="2:65" s="12" customFormat="1" ht="12" customHeight="1">
      <c r="B223" s="146"/>
      <c r="D223" s="147" t="s">
        <v>121</v>
      </c>
      <c r="E223" s="148" t="s">
        <v>1</v>
      </c>
      <c r="F223" s="149" t="s">
        <v>387</v>
      </c>
      <c r="H223" s="150">
        <f>H222</f>
        <v>17</v>
      </c>
      <c r="I223" s="151"/>
      <c r="L223" s="146"/>
      <c r="M223" s="152"/>
      <c r="T223" s="153"/>
      <c r="AT223" s="148"/>
      <c r="AU223" s="148"/>
      <c r="AY223" s="148"/>
    </row>
    <row r="224" spans="2:65" s="12" customFormat="1" ht="25.5" customHeight="1">
      <c r="B224" s="146"/>
      <c r="C224" s="132">
        <v>44</v>
      </c>
      <c r="D224" s="132" t="s">
        <v>115</v>
      </c>
      <c r="E224" s="133" t="s">
        <v>401</v>
      </c>
      <c r="F224" s="134" t="s">
        <v>402</v>
      </c>
      <c r="G224" s="135" t="s">
        <v>193</v>
      </c>
      <c r="H224" s="136">
        <v>5</v>
      </c>
      <c r="I224" s="137"/>
      <c r="J224" s="138">
        <f>ROUND(I224*H224,2)</f>
        <v>0</v>
      </c>
      <c r="L224" s="146"/>
      <c r="M224" s="152"/>
      <c r="T224" s="153"/>
      <c r="AT224" s="148"/>
      <c r="AU224" s="148"/>
      <c r="AY224" s="148"/>
    </row>
    <row r="225" spans="2:65" s="12" customFormat="1" ht="12" customHeight="1">
      <c r="B225" s="146"/>
      <c r="D225" s="147" t="s">
        <v>121</v>
      </c>
      <c r="E225" s="148" t="s">
        <v>1</v>
      </c>
      <c r="F225" s="149">
        <v>5</v>
      </c>
      <c r="H225" s="150">
        <v>5</v>
      </c>
      <c r="I225" s="151"/>
      <c r="L225" s="146"/>
      <c r="M225" s="152"/>
      <c r="T225" s="153"/>
      <c r="AT225" s="148"/>
      <c r="AU225" s="148"/>
      <c r="AY225" s="148"/>
    </row>
    <row r="226" spans="2:65" s="12" customFormat="1" ht="25.5" customHeight="1">
      <c r="B226" s="146"/>
      <c r="C226" s="161">
        <v>45</v>
      </c>
      <c r="D226" s="161" t="s">
        <v>167</v>
      </c>
      <c r="E226" s="162" t="s">
        <v>413</v>
      </c>
      <c r="F226" s="163" t="s">
        <v>414</v>
      </c>
      <c r="G226" s="164" t="s">
        <v>193</v>
      </c>
      <c r="H226" s="165">
        <v>10</v>
      </c>
      <c r="I226" s="166"/>
      <c r="J226" s="167">
        <f t="shared" ref="J226" si="0">ROUND(I226*H226,2)</f>
        <v>0</v>
      </c>
      <c r="L226" s="146"/>
      <c r="M226" s="152"/>
      <c r="T226" s="153"/>
      <c r="AT226" s="148"/>
      <c r="AU226" s="148"/>
      <c r="AY226" s="148"/>
    </row>
    <row r="227" spans="2:65" s="12" customFormat="1" ht="25.5" customHeight="1">
      <c r="B227" s="146"/>
      <c r="C227" s="161">
        <v>46</v>
      </c>
      <c r="D227" s="161" t="s">
        <v>167</v>
      </c>
      <c r="E227" s="162" t="s">
        <v>411</v>
      </c>
      <c r="F227" s="163" t="s">
        <v>412</v>
      </c>
      <c r="G227" s="164" t="s">
        <v>193</v>
      </c>
      <c r="H227" s="165">
        <v>5</v>
      </c>
      <c r="I227" s="166"/>
      <c r="J227" s="167">
        <f t="shared" ref="J227" si="1">ROUND(I227*H227,2)</f>
        <v>0</v>
      </c>
      <c r="L227" s="146"/>
      <c r="M227" s="152"/>
      <c r="T227" s="153"/>
      <c r="AT227" s="148"/>
      <c r="AU227" s="148"/>
      <c r="AY227" s="148"/>
    </row>
    <row r="228" spans="2:65" s="12" customFormat="1" ht="22.5" customHeight="1">
      <c r="B228" s="146"/>
      <c r="C228" s="161">
        <v>47</v>
      </c>
      <c r="D228" s="161" t="s">
        <v>167</v>
      </c>
      <c r="E228" s="162" t="s">
        <v>407</v>
      </c>
      <c r="F228" s="163" t="s">
        <v>408</v>
      </c>
      <c r="G228" s="164" t="s">
        <v>193</v>
      </c>
      <c r="H228" s="165">
        <v>5</v>
      </c>
      <c r="I228" s="166"/>
      <c r="J228" s="167">
        <f t="shared" ref="J228:J232" si="2">ROUND(I228*H228,2)</f>
        <v>0</v>
      </c>
      <c r="L228" s="146"/>
      <c r="M228" s="152"/>
      <c r="T228" s="153"/>
      <c r="AT228" s="148"/>
      <c r="AU228" s="148"/>
      <c r="AY228" s="148"/>
    </row>
    <row r="229" spans="2:65" s="12" customFormat="1" ht="22.5" customHeight="1">
      <c r="B229" s="146"/>
      <c r="C229" s="161">
        <v>48</v>
      </c>
      <c r="D229" s="161" t="s">
        <v>167</v>
      </c>
      <c r="E229" s="162" t="s">
        <v>405</v>
      </c>
      <c r="F229" s="163" t="s">
        <v>406</v>
      </c>
      <c r="G229" s="164" t="s">
        <v>193</v>
      </c>
      <c r="H229" s="165">
        <v>2</v>
      </c>
      <c r="I229" s="166"/>
      <c r="J229" s="167">
        <f t="shared" si="2"/>
        <v>0</v>
      </c>
      <c r="L229" s="146"/>
      <c r="M229" s="152"/>
      <c r="T229" s="153"/>
      <c r="AT229" s="148"/>
      <c r="AU229" s="148"/>
      <c r="AY229" s="148"/>
    </row>
    <row r="230" spans="2:65" s="12" customFormat="1" ht="22.5" customHeight="1">
      <c r="B230" s="146"/>
      <c r="C230" s="161">
        <v>49</v>
      </c>
      <c r="D230" s="161" t="s">
        <v>167</v>
      </c>
      <c r="E230" s="162" t="s">
        <v>409</v>
      </c>
      <c r="F230" s="163" t="s">
        <v>410</v>
      </c>
      <c r="G230" s="164" t="s">
        <v>193</v>
      </c>
      <c r="H230" s="165">
        <v>2</v>
      </c>
      <c r="I230" s="166"/>
      <c r="J230" s="167">
        <f t="shared" ref="J230" si="3">ROUND(I230*H230,2)</f>
        <v>0</v>
      </c>
      <c r="L230" s="146"/>
      <c r="M230" s="152"/>
      <c r="T230" s="153"/>
      <c r="AT230" s="148"/>
      <c r="AU230" s="148"/>
      <c r="AY230" s="148"/>
    </row>
    <row r="231" spans="2:65" s="12" customFormat="1" ht="25.5" customHeight="1">
      <c r="B231" s="146"/>
      <c r="C231" s="161">
        <v>50</v>
      </c>
      <c r="D231" s="161" t="s">
        <v>167</v>
      </c>
      <c r="E231" s="162" t="s">
        <v>403</v>
      </c>
      <c r="F231" s="163" t="s">
        <v>404</v>
      </c>
      <c r="G231" s="164" t="s">
        <v>193</v>
      </c>
      <c r="H231" s="165">
        <v>4</v>
      </c>
      <c r="I231" s="166"/>
      <c r="J231" s="167">
        <f t="shared" si="2"/>
        <v>0</v>
      </c>
      <c r="L231" s="146"/>
      <c r="M231" s="152"/>
      <c r="T231" s="153"/>
      <c r="AT231" s="148"/>
      <c r="AU231" s="148"/>
      <c r="AY231" s="148"/>
    </row>
    <row r="232" spans="2:65" s="12" customFormat="1" ht="25.5" customHeight="1">
      <c r="B232" s="146"/>
      <c r="C232" s="161">
        <v>51</v>
      </c>
      <c r="D232" s="161" t="s">
        <v>167</v>
      </c>
      <c r="E232" s="162" t="s">
        <v>458</v>
      </c>
      <c r="F232" s="163" t="s">
        <v>459</v>
      </c>
      <c r="G232" s="164" t="s">
        <v>193</v>
      </c>
      <c r="H232" s="165">
        <v>1</v>
      </c>
      <c r="I232" s="166"/>
      <c r="J232" s="167">
        <f t="shared" si="2"/>
        <v>0</v>
      </c>
      <c r="L232" s="146"/>
      <c r="M232" s="152"/>
      <c r="T232" s="153"/>
      <c r="AT232" s="148"/>
      <c r="AU232" s="148"/>
      <c r="AY232" s="148"/>
    </row>
    <row r="233" spans="2:65" s="12" customFormat="1" ht="25.5" customHeight="1">
      <c r="B233" s="146"/>
      <c r="C233" s="161">
        <v>52</v>
      </c>
      <c r="D233" s="161" t="s">
        <v>167</v>
      </c>
      <c r="E233" s="162" t="s">
        <v>456</v>
      </c>
      <c r="F233" s="163" t="s">
        <v>457</v>
      </c>
      <c r="G233" s="164" t="s">
        <v>193</v>
      </c>
      <c r="H233" s="165">
        <v>1</v>
      </c>
      <c r="I233" s="166"/>
      <c r="J233" s="167">
        <f t="shared" ref="J233" si="4">ROUND(I233*H233,2)</f>
        <v>0</v>
      </c>
      <c r="L233" s="146"/>
      <c r="M233" s="152"/>
      <c r="T233" s="153"/>
      <c r="AT233" s="148"/>
      <c r="AU233" s="148"/>
      <c r="AY233" s="148"/>
    </row>
    <row r="234" spans="2:65" s="1" customFormat="1" ht="25.5" customHeight="1">
      <c r="B234" s="131"/>
      <c r="C234" s="132">
        <v>53</v>
      </c>
      <c r="D234" s="132" t="s">
        <v>115</v>
      </c>
      <c r="E234" s="133" t="s">
        <v>196</v>
      </c>
      <c r="F234" s="134" t="s">
        <v>197</v>
      </c>
      <c r="G234" s="135" t="s">
        <v>193</v>
      </c>
      <c r="H234" s="136">
        <v>6</v>
      </c>
      <c r="I234" s="137"/>
      <c r="J234" s="138">
        <f>ROUND(I234*H234,2)</f>
        <v>0</v>
      </c>
      <c r="K234" s="139"/>
      <c r="L234" s="30"/>
      <c r="M234" s="140" t="s">
        <v>1</v>
      </c>
      <c r="N234" s="141" t="s">
        <v>35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119</v>
      </c>
      <c r="AT234" s="144" t="s">
        <v>115</v>
      </c>
      <c r="AU234" s="144" t="s">
        <v>79</v>
      </c>
      <c r="AY234" s="15" t="s">
        <v>113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5" t="s">
        <v>75</v>
      </c>
      <c r="BK234" s="145">
        <f>ROUND(I234*H234,2)</f>
        <v>0</v>
      </c>
      <c r="BL234" s="15" t="s">
        <v>119</v>
      </c>
      <c r="BM234" s="144" t="s">
        <v>198</v>
      </c>
    </row>
    <row r="235" spans="2:65" s="12" customFormat="1">
      <c r="B235" s="146"/>
      <c r="D235" s="147" t="s">
        <v>121</v>
      </c>
      <c r="E235" s="148" t="s">
        <v>1</v>
      </c>
      <c r="F235" s="149">
        <v>6</v>
      </c>
      <c r="H235" s="150">
        <v>6</v>
      </c>
      <c r="I235" s="151"/>
      <c r="L235" s="146"/>
      <c r="M235" s="152"/>
      <c r="T235" s="153"/>
      <c r="AT235" s="148" t="s">
        <v>121</v>
      </c>
      <c r="AU235" s="148" t="s">
        <v>79</v>
      </c>
      <c r="AV235" s="12" t="s">
        <v>79</v>
      </c>
      <c r="AW235" s="12" t="s">
        <v>27</v>
      </c>
      <c r="AX235" s="12" t="s">
        <v>75</v>
      </c>
      <c r="AY235" s="148" t="s">
        <v>113</v>
      </c>
    </row>
    <row r="236" spans="2:65" s="1" customFormat="1" ht="25.5" customHeight="1">
      <c r="B236" s="131"/>
      <c r="C236" s="161">
        <v>54</v>
      </c>
      <c r="D236" s="161" t="s">
        <v>167</v>
      </c>
      <c r="E236" s="162" t="s">
        <v>199</v>
      </c>
      <c r="F236" s="163" t="s">
        <v>200</v>
      </c>
      <c r="G236" s="164" t="s">
        <v>193</v>
      </c>
      <c r="H236" s="165">
        <v>6</v>
      </c>
      <c r="I236" s="166"/>
      <c r="J236" s="167">
        <f>ROUND(I236*H236,2)</f>
        <v>0</v>
      </c>
      <c r="K236" s="168"/>
      <c r="L236" s="169"/>
      <c r="M236" s="170" t="s">
        <v>1</v>
      </c>
      <c r="N236" s="171" t="s">
        <v>35</v>
      </c>
      <c r="P236" s="142">
        <f>O236*H236</f>
        <v>0</v>
      </c>
      <c r="Q236" s="142">
        <v>7.1999999999999995E-2</v>
      </c>
      <c r="R236" s="142">
        <f>Q236*H236</f>
        <v>0.43199999999999994</v>
      </c>
      <c r="S236" s="142">
        <v>0</v>
      </c>
      <c r="T236" s="143">
        <f>S236*H236</f>
        <v>0</v>
      </c>
      <c r="AR236" s="144" t="s">
        <v>137</v>
      </c>
      <c r="AT236" s="144" t="s">
        <v>167</v>
      </c>
      <c r="AU236" s="144" t="s">
        <v>79</v>
      </c>
      <c r="AY236" s="15" t="s">
        <v>113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5" t="s">
        <v>75</v>
      </c>
      <c r="BK236" s="145">
        <f>ROUND(I236*H236,2)</f>
        <v>0</v>
      </c>
      <c r="BL236" s="15" t="s">
        <v>119</v>
      </c>
      <c r="BM236" s="144" t="s">
        <v>201</v>
      </c>
    </row>
    <row r="237" spans="2:65" s="12" customFormat="1">
      <c r="B237" s="146"/>
      <c r="D237" s="147" t="s">
        <v>121</v>
      </c>
      <c r="E237" s="148" t="s">
        <v>1</v>
      </c>
      <c r="F237" s="149">
        <v>6</v>
      </c>
      <c r="H237" s="150">
        <v>6</v>
      </c>
      <c r="I237" s="151"/>
      <c r="L237" s="146"/>
      <c r="M237" s="152"/>
      <c r="T237" s="153"/>
      <c r="AT237" s="148" t="s">
        <v>121</v>
      </c>
      <c r="AU237" s="148" t="s">
        <v>79</v>
      </c>
      <c r="AV237" s="12" t="s">
        <v>79</v>
      </c>
      <c r="AW237" s="12" t="s">
        <v>27</v>
      </c>
      <c r="AX237" s="12" t="s">
        <v>75</v>
      </c>
      <c r="AY237" s="148" t="s">
        <v>113</v>
      </c>
    </row>
    <row r="238" spans="2:65" s="1" customFormat="1" ht="25.5" customHeight="1">
      <c r="B238" s="131"/>
      <c r="C238" s="161">
        <v>55</v>
      </c>
      <c r="D238" s="161" t="s">
        <v>167</v>
      </c>
      <c r="E238" s="162" t="s">
        <v>202</v>
      </c>
      <c r="F238" s="163" t="s">
        <v>203</v>
      </c>
      <c r="G238" s="164" t="s">
        <v>193</v>
      </c>
      <c r="H238" s="165">
        <v>6</v>
      </c>
      <c r="I238" s="166"/>
      <c r="J238" s="167">
        <f>ROUND(I238*H238,2)</f>
        <v>0</v>
      </c>
      <c r="K238" s="168"/>
      <c r="L238" s="169"/>
      <c r="M238" s="170" t="s">
        <v>1</v>
      </c>
      <c r="N238" s="171" t="s">
        <v>35</v>
      </c>
      <c r="P238" s="142">
        <f>O238*H238</f>
        <v>0</v>
      </c>
      <c r="Q238" s="142">
        <v>2.7E-2</v>
      </c>
      <c r="R238" s="142">
        <f>Q238*H238</f>
        <v>0.16200000000000001</v>
      </c>
      <c r="S238" s="142">
        <v>0</v>
      </c>
      <c r="T238" s="143">
        <f>S238*H238</f>
        <v>0</v>
      </c>
      <c r="AR238" s="144" t="s">
        <v>137</v>
      </c>
      <c r="AT238" s="144" t="s">
        <v>167</v>
      </c>
      <c r="AU238" s="144" t="s">
        <v>79</v>
      </c>
      <c r="AY238" s="15" t="s">
        <v>113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5" t="s">
        <v>75</v>
      </c>
      <c r="BK238" s="145">
        <f>ROUND(I238*H238,2)</f>
        <v>0</v>
      </c>
      <c r="BL238" s="15" t="s">
        <v>119</v>
      </c>
      <c r="BM238" s="144" t="s">
        <v>204</v>
      </c>
    </row>
    <row r="239" spans="2:65" s="12" customFormat="1">
      <c r="B239" s="146"/>
      <c r="D239" s="147" t="s">
        <v>121</v>
      </c>
      <c r="E239" s="148" t="s">
        <v>1</v>
      </c>
      <c r="F239" s="149">
        <v>6</v>
      </c>
      <c r="H239" s="150">
        <v>6</v>
      </c>
      <c r="I239" s="151"/>
      <c r="L239" s="146"/>
      <c r="M239" s="152"/>
      <c r="T239" s="153"/>
      <c r="AT239" s="148" t="s">
        <v>121</v>
      </c>
      <c r="AU239" s="148" t="s">
        <v>79</v>
      </c>
      <c r="AV239" s="12" t="s">
        <v>79</v>
      </c>
      <c r="AW239" s="12" t="s">
        <v>27</v>
      </c>
      <c r="AX239" s="12" t="s">
        <v>75</v>
      </c>
      <c r="AY239" s="148" t="s">
        <v>113</v>
      </c>
    </row>
    <row r="240" spans="2:65" s="1" customFormat="1" ht="25.5" customHeight="1">
      <c r="B240" s="131"/>
      <c r="C240" s="161">
        <v>56</v>
      </c>
      <c r="D240" s="161" t="s">
        <v>167</v>
      </c>
      <c r="E240" s="162" t="s">
        <v>205</v>
      </c>
      <c r="F240" s="163" t="s">
        <v>206</v>
      </c>
      <c r="G240" s="164" t="s">
        <v>193</v>
      </c>
      <c r="H240" s="165">
        <v>6</v>
      </c>
      <c r="I240" s="166"/>
      <c r="J240" s="167">
        <f>ROUND(I240*H240,2)</f>
        <v>0</v>
      </c>
      <c r="K240" s="168"/>
      <c r="L240" s="169"/>
      <c r="M240" s="170" t="s">
        <v>1</v>
      </c>
      <c r="N240" s="171" t="s">
        <v>35</v>
      </c>
      <c r="P240" s="142">
        <f>O240*H240</f>
        <v>0</v>
      </c>
      <c r="Q240" s="142">
        <v>0.08</v>
      </c>
      <c r="R240" s="142">
        <f>Q240*H240</f>
        <v>0.48</v>
      </c>
      <c r="S240" s="142">
        <v>0</v>
      </c>
      <c r="T240" s="143">
        <f>S240*H240</f>
        <v>0</v>
      </c>
      <c r="AR240" s="144" t="s">
        <v>137</v>
      </c>
      <c r="AT240" s="144" t="s">
        <v>167</v>
      </c>
      <c r="AU240" s="144" t="s">
        <v>79</v>
      </c>
      <c r="AY240" s="15" t="s">
        <v>113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5" t="s">
        <v>75</v>
      </c>
      <c r="BK240" s="145">
        <f>ROUND(I240*H240,2)</f>
        <v>0</v>
      </c>
      <c r="BL240" s="15" t="s">
        <v>119</v>
      </c>
      <c r="BM240" s="144" t="s">
        <v>207</v>
      </c>
    </row>
    <row r="241" spans="2:65" s="12" customFormat="1">
      <c r="B241" s="146"/>
      <c r="D241" s="147" t="s">
        <v>121</v>
      </c>
      <c r="E241" s="148" t="s">
        <v>1</v>
      </c>
      <c r="F241" s="149">
        <v>6</v>
      </c>
      <c r="H241" s="150">
        <v>6</v>
      </c>
      <c r="I241" s="151"/>
      <c r="L241" s="146"/>
      <c r="M241" s="152"/>
      <c r="T241" s="153"/>
      <c r="AT241" s="148" t="s">
        <v>121</v>
      </c>
      <c r="AU241" s="148" t="s">
        <v>79</v>
      </c>
      <c r="AV241" s="12" t="s">
        <v>79</v>
      </c>
      <c r="AW241" s="12" t="s">
        <v>27</v>
      </c>
      <c r="AX241" s="12" t="s">
        <v>75</v>
      </c>
      <c r="AY241" s="148" t="s">
        <v>113</v>
      </c>
    </row>
    <row r="242" spans="2:65" s="1" customFormat="1" ht="22.5" customHeight="1">
      <c r="B242" s="131"/>
      <c r="C242" s="161">
        <v>57</v>
      </c>
      <c r="D242" s="161" t="s">
        <v>167</v>
      </c>
      <c r="E242" s="162" t="s">
        <v>208</v>
      </c>
      <c r="F242" s="163" t="s">
        <v>209</v>
      </c>
      <c r="G242" s="164" t="s">
        <v>193</v>
      </c>
      <c r="H242" s="165">
        <v>6</v>
      </c>
      <c r="I242" s="166"/>
      <c r="J242" s="167">
        <f>ROUND(I242*H242,2)</f>
        <v>0</v>
      </c>
      <c r="K242" s="168"/>
      <c r="L242" s="169"/>
      <c r="M242" s="170" t="s">
        <v>1</v>
      </c>
      <c r="N242" s="171" t="s">
        <v>35</v>
      </c>
      <c r="P242" s="142">
        <f>O242*H242</f>
        <v>0</v>
      </c>
      <c r="Q242" s="142">
        <v>0.04</v>
      </c>
      <c r="R242" s="142">
        <f>Q242*H242</f>
        <v>0.24</v>
      </c>
      <c r="S242" s="142">
        <v>0</v>
      </c>
      <c r="T242" s="143">
        <f>S242*H242</f>
        <v>0</v>
      </c>
      <c r="AR242" s="144" t="s">
        <v>137</v>
      </c>
      <c r="AT242" s="144" t="s">
        <v>167</v>
      </c>
      <c r="AU242" s="144" t="s">
        <v>79</v>
      </c>
      <c r="AY242" s="15" t="s">
        <v>113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5" t="s">
        <v>75</v>
      </c>
      <c r="BK242" s="145">
        <f>ROUND(I242*H242,2)</f>
        <v>0</v>
      </c>
      <c r="BL242" s="15" t="s">
        <v>119</v>
      </c>
      <c r="BM242" s="144" t="s">
        <v>210</v>
      </c>
    </row>
    <row r="243" spans="2:65" s="12" customFormat="1">
      <c r="B243" s="146"/>
      <c r="D243" s="147" t="s">
        <v>121</v>
      </c>
      <c r="E243" s="148" t="s">
        <v>1</v>
      </c>
      <c r="F243" s="149">
        <v>6</v>
      </c>
      <c r="H243" s="150">
        <v>6</v>
      </c>
      <c r="I243" s="151"/>
      <c r="L243" s="146"/>
      <c r="M243" s="152"/>
      <c r="T243" s="153"/>
      <c r="AT243" s="148" t="s">
        <v>121</v>
      </c>
      <c r="AU243" s="148" t="s">
        <v>79</v>
      </c>
      <c r="AV243" s="12" t="s">
        <v>79</v>
      </c>
      <c r="AW243" s="12" t="s">
        <v>27</v>
      </c>
      <c r="AX243" s="12" t="s">
        <v>75</v>
      </c>
      <c r="AY243" s="148" t="s">
        <v>113</v>
      </c>
    </row>
    <row r="244" spans="2:65" s="12" customFormat="1" ht="36">
      <c r="B244" s="146"/>
      <c r="C244" s="132">
        <v>58</v>
      </c>
      <c r="D244" s="132" t="s">
        <v>115</v>
      </c>
      <c r="E244" s="133" t="s">
        <v>415</v>
      </c>
      <c r="F244" s="134" t="s">
        <v>416</v>
      </c>
      <c r="G244" s="135" t="s">
        <v>193</v>
      </c>
      <c r="H244" s="136">
        <v>5</v>
      </c>
      <c r="I244" s="137"/>
      <c r="J244" s="138">
        <f>ROUND(I244*H244,2)</f>
        <v>0</v>
      </c>
      <c r="L244" s="146"/>
      <c r="M244" s="152"/>
      <c r="T244" s="153"/>
      <c r="AT244" s="148"/>
      <c r="AU244" s="148"/>
      <c r="AY244" s="148"/>
    </row>
    <row r="245" spans="2:65" s="12" customFormat="1">
      <c r="B245" s="146"/>
      <c r="D245" s="147" t="s">
        <v>121</v>
      </c>
      <c r="E245" s="148" t="s">
        <v>1</v>
      </c>
      <c r="F245" s="149">
        <v>5</v>
      </c>
      <c r="H245" s="150">
        <v>5</v>
      </c>
      <c r="I245" s="151"/>
      <c r="L245" s="146"/>
      <c r="M245" s="152"/>
      <c r="T245" s="153"/>
      <c r="AT245" s="148"/>
      <c r="AU245" s="148"/>
      <c r="AY245" s="148"/>
    </row>
    <row r="246" spans="2:65" s="12" customFormat="1" ht="25.5" customHeight="1">
      <c r="B246" s="146"/>
      <c r="C246" s="161">
        <v>59</v>
      </c>
      <c r="D246" s="161" t="s">
        <v>167</v>
      </c>
      <c r="E246" s="162" t="s">
        <v>417</v>
      </c>
      <c r="F246" s="163" t="s">
        <v>418</v>
      </c>
      <c r="G246" s="164" t="s">
        <v>193</v>
      </c>
      <c r="H246" s="165">
        <v>5</v>
      </c>
      <c r="I246" s="166"/>
      <c r="J246" s="167">
        <f>ROUND(I246*H246,2)</f>
        <v>0</v>
      </c>
      <c r="L246" s="146"/>
      <c r="M246" s="152"/>
      <c r="T246" s="153"/>
      <c r="AT246" s="148"/>
      <c r="AU246" s="148"/>
      <c r="AY246" s="148"/>
    </row>
    <row r="247" spans="2:65" s="12" customFormat="1">
      <c r="B247" s="146"/>
      <c r="D247" s="147" t="s">
        <v>121</v>
      </c>
      <c r="E247" s="148" t="s">
        <v>1</v>
      </c>
      <c r="F247" s="149">
        <v>5</v>
      </c>
      <c r="H247" s="150">
        <v>5</v>
      </c>
      <c r="I247" s="151"/>
      <c r="L247" s="146"/>
      <c r="M247" s="152"/>
      <c r="T247" s="153"/>
      <c r="AT247" s="148"/>
      <c r="AU247" s="148"/>
      <c r="AY247" s="148"/>
    </row>
    <row r="248" spans="2:65" s="1" customFormat="1" ht="25.5" customHeight="1">
      <c r="B248" s="131"/>
      <c r="C248" s="132">
        <v>60</v>
      </c>
      <c r="D248" s="132" t="s">
        <v>115</v>
      </c>
      <c r="E248" s="133" t="s">
        <v>211</v>
      </c>
      <c r="F248" s="134" t="s">
        <v>212</v>
      </c>
      <c r="G248" s="135" t="s">
        <v>193</v>
      </c>
      <c r="H248" s="136">
        <v>6</v>
      </c>
      <c r="I248" s="137"/>
      <c r="J248" s="138">
        <f>ROUND(I248*H248,2)</f>
        <v>0</v>
      </c>
      <c r="K248" s="139"/>
      <c r="L248" s="30"/>
      <c r="M248" s="140" t="s">
        <v>1</v>
      </c>
      <c r="N248" s="141" t="s">
        <v>35</v>
      </c>
      <c r="P248" s="142">
        <f>O248*H248</f>
        <v>0</v>
      </c>
      <c r="Q248" s="142">
        <v>0</v>
      </c>
      <c r="R248" s="142">
        <f>Q248*H248</f>
        <v>0</v>
      </c>
      <c r="S248" s="142">
        <v>0</v>
      </c>
      <c r="T248" s="143">
        <f>S248*H248</f>
        <v>0</v>
      </c>
      <c r="AR248" s="144" t="s">
        <v>119</v>
      </c>
      <c r="AT248" s="144" t="s">
        <v>115</v>
      </c>
      <c r="AU248" s="144" t="s">
        <v>79</v>
      </c>
      <c r="AY248" s="15" t="s">
        <v>113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5" t="s">
        <v>75</v>
      </c>
      <c r="BK248" s="145">
        <f>ROUND(I248*H248,2)</f>
        <v>0</v>
      </c>
      <c r="BL248" s="15" t="s">
        <v>119</v>
      </c>
      <c r="BM248" s="144" t="s">
        <v>213</v>
      </c>
    </row>
    <row r="249" spans="2:65" s="12" customFormat="1">
      <c r="B249" s="146"/>
      <c r="D249" s="147" t="s">
        <v>121</v>
      </c>
      <c r="E249" s="148" t="s">
        <v>1</v>
      </c>
      <c r="F249" s="149">
        <v>6</v>
      </c>
      <c r="H249" s="150">
        <v>6</v>
      </c>
      <c r="I249" s="151"/>
      <c r="L249" s="146"/>
      <c r="M249" s="152"/>
      <c r="T249" s="153"/>
      <c r="AT249" s="148" t="s">
        <v>121</v>
      </c>
      <c r="AU249" s="148" t="s">
        <v>79</v>
      </c>
      <c r="AV249" s="12" t="s">
        <v>79</v>
      </c>
      <c r="AW249" s="12" t="s">
        <v>27</v>
      </c>
      <c r="AX249" s="12" t="s">
        <v>75</v>
      </c>
      <c r="AY249" s="148" t="s">
        <v>113</v>
      </c>
    </row>
    <row r="250" spans="2:65" s="1" customFormat="1" ht="22.5" customHeight="1">
      <c r="B250" s="131"/>
      <c r="C250" s="161">
        <v>61</v>
      </c>
      <c r="D250" s="161" t="s">
        <v>167</v>
      </c>
      <c r="E250" s="162" t="s">
        <v>214</v>
      </c>
      <c r="F250" s="163" t="s">
        <v>215</v>
      </c>
      <c r="G250" s="164" t="s">
        <v>193</v>
      </c>
      <c r="H250" s="165">
        <v>6</v>
      </c>
      <c r="I250" s="166"/>
      <c r="J250" s="167">
        <f>ROUND(I250*H250,2)</f>
        <v>0</v>
      </c>
      <c r="K250" s="168"/>
      <c r="L250" s="169"/>
      <c r="M250" s="170" t="s">
        <v>1</v>
      </c>
      <c r="N250" s="171" t="s">
        <v>35</v>
      </c>
      <c r="P250" s="142">
        <f>O250*H250</f>
        <v>0</v>
      </c>
      <c r="Q250" s="142">
        <v>5.0599999999999999E-2</v>
      </c>
      <c r="R250" s="142">
        <f>Q250*H250</f>
        <v>0.30359999999999998</v>
      </c>
      <c r="S250" s="142">
        <v>0</v>
      </c>
      <c r="T250" s="143">
        <f>S250*H250</f>
        <v>0</v>
      </c>
      <c r="AR250" s="144" t="s">
        <v>137</v>
      </c>
      <c r="AT250" s="144" t="s">
        <v>167</v>
      </c>
      <c r="AU250" s="144" t="s">
        <v>79</v>
      </c>
      <c r="AY250" s="15" t="s">
        <v>113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5" t="s">
        <v>75</v>
      </c>
      <c r="BK250" s="145">
        <f>ROUND(I250*H250,2)</f>
        <v>0</v>
      </c>
      <c r="BL250" s="15" t="s">
        <v>119</v>
      </c>
      <c r="BM250" s="144" t="s">
        <v>216</v>
      </c>
    </row>
    <row r="251" spans="2:65" s="12" customFormat="1">
      <c r="B251" s="146"/>
      <c r="D251" s="147" t="s">
        <v>121</v>
      </c>
      <c r="E251" s="148" t="s">
        <v>1</v>
      </c>
      <c r="F251" s="149">
        <v>6</v>
      </c>
      <c r="H251" s="150">
        <v>6</v>
      </c>
      <c r="I251" s="151"/>
      <c r="L251" s="146"/>
      <c r="M251" s="152"/>
      <c r="T251" s="153"/>
      <c r="AT251" s="148" t="s">
        <v>121</v>
      </c>
      <c r="AU251" s="148" t="s">
        <v>79</v>
      </c>
      <c r="AV251" s="12" t="s">
        <v>79</v>
      </c>
      <c r="AW251" s="12" t="s">
        <v>27</v>
      </c>
      <c r="AX251" s="12" t="s">
        <v>75</v>
      </c>
      <c r="AY251" s="148" t="s">
        <v>113</v>
      </c>
    </row>
    <row r="252" spans="2:65" s="1" customFormat="1" ht="25.5" customHeight="1">
      <c r="B252" s="131"/>
      <c r="C252" s="132">
        <v>62</v>
      </c>
      <c r="D252" s="132" t="s">
        <v>115</v>
      </c>
      <c r="E252" s="133" t="s">
        <v>217</v>
      </c>
      <c r="F252" s="134" t="s">
        <v>218</v>
      </c>
      <c r="G252" s="135" t="s">
        <v>193</v>
      </c>
      <c r="H252" s="136">
        <v>5</v>
      </c>
      <c r="I252" s="137"/>
      <c r="J252" s="138">
        <f>ROUND(I252*H252,2)</f>
        <v>0</v>
      </c>
      <c r="K252" s="139"/>
      <c r="L252" s="30"/>
      <c r="M252" s="140" t="s">
        <v>1</v>
      </c>
      <c r="N252" s="141" t="s">
        <v>35</v>
      </c>
      <c r="P252" s="142">
        <f>O252*H252</f>
        <v>0</v>
      </c>
      <c r="Q252" s="142">
        <v>0.42368</v>
      </c>
      <c r="R252" s="142">
        <f>Q252*H252</f>
        <v>2.1183999999999998</v>
      </c>
      <c r="S252" s="142">
        <v>0</v>
      </c>
      <c r="T252" s="143">
        <f>S252*H252</f>
        <v>0</v>
      </c>
      <c r="AR252" s="144" t="s">
        <v>119</v>
      </c>
      <c r="AT252" s="144" t="s">
        <v>115</v>
      </c>
      <c r="AU252" s="144" t="s">
        <v>79</v>
      </c>
      <c r="AY252" s="15" t="s">
        <v>113</v>
      </c>
      <c r="BE252" s="145">
        <f>IF(N252="základní",J252,0)</f>
        <v>0</v>
      </c>
      <c r="BF252" s="145">
        <f>IF(N252="snížená",J252,0)</f>
        <v>0</v>
      </c>
      <c r="BG252" s="145">
        <f>IF(N252="zákl. přenesená",J252,0)</f>
        <v>0</v>
      </c>
      <c r="BH252" s="145">
        <f>IF(N252="sníž. přenesená",J252,0)</f>
        <v>0</v>
      </c>
      <c r="BI252" s="145">
        <f>IF(N252="nulová",J252,0)</f>
        <v>0</v>
      </c>
      <c r="BJ252" s="15" t="s">
        <v>75</v>
      </c>
      <c r="BK252" s="145">
        <f>ROUND(I252*H252,2)</f>
        <v>0</v>
      </c>
      <c r="BL252" s="15" t="s">
        <v>119</v>
      </c>
      <c r="BM252" s="144" t="s">
        <v>219</v>
      </c>
    </row>
    <row r="253" spans="2:65" s="1" customFormat="1" ht="25.5" customHeight="1">
      <c r="B253" s="131"/>
      <c r="C253" s="132">
        <v>63</v>
      </c>
      <c r="D253" s="132" t="s">
        <v>115</v>
      </c>
      <c r="E253" s="133" t="s">
        <v>220</v>
      </c>
      <c r="F253" s="134" t="s">
        <v>221</v>
      </c>
      <c r="G253" s="135" t="s">
        <v>193</v>
      </c>
      <c r="H253" s="136">
        <v>10</v>
      </c>
      <c r="I253" s="137"/>
      <c r="J253" s="138">
        <f>ROUND(I253*H253,2)</f>
        <v>0</v>
      </c>
      <c r="K253" s="139"/>
      <c r="L253" s="30"/>
      <c r="M253" s="140" t="s">
        <v>1</v>
      </c>
      <c r="N253" s="141" t="s">
        <v>35</v>
      </c>
      <c r="P253" s="142">
        <f>O253*H253</f>
        <v>0</v>
      </c>
      <c r="Q253" s="142">
        <v>0.31108000000000002</v>
      </c>
      <c r="R253" s="142">
        <f>Q253*H253</f>
        <v>3.1108000000000002</v>
      </c>
      <c r="S253" s="142">
        <v>0</v>
      </c>
      <c r="T253" s="143">
        <f>S253*H253</f>
        <v>0</v>
      </c>
      <c r="AR253" s="144" t="s">
        <v>119</v>
      </c>
      <c r="AT253" s="144" t="s">
        <v>115</v>
      </c>
      <c r="AU253" s="144" t="s">
        <v>79</v>
      </c>
      <c r="AY253" s="15" t="s">
        <v>113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5" t="s">
        <v>75</v>
      </c>
      <c r="BK253" s="145">
        <f>ROUND(I253*H253,2)</f>
        <v>0</v>
      </c>
      <c r="BL253" s="15" t="s">
        <v>119</v>
      </c>
      <c r="BM253" s="144" t="s">
        <v>222</v>
      </c>
    </row>
    <row r="254" spans="2:65" s="1" customFormat="1" ht="22.5" customHeight="1">
      <c r="B254" s="131"/>
      <c r="C254" s="132">
        <v>64</v>
      </c>
      <c r="D254" s="132" t="s">
        <v>115</v>
      </c>
      <c r="E254" s="133" t="s">
        <v>223</v>
      </c>
      <c r="F254" s="134" t="s">
        <v>224</v>
      </c>
      <c r="G254" s="135" t="s">
        <v>193</v>
      </c>
      <c r="H254" s="136">
        <v>1</v>
      </c>
      <c r="I254" s="137"/>
      <c r="J254" s="138">
        <f>ROUND(I254*H254,2)</f>
        <v>0</v>
      </c>
      <c r="K254" s="139"/>
      <c r="L254" s="30"/>
      <c r="M254" s="140" t="s">
        <v>1</v>
      </c>
      <c r="N254" s="141" t="s">
        <v>35</v>
      </c>
      <c r="P254" s="142">
        <f>O254*H254</f>
        <v>0</v>
      </c>
      <c r="Q254" s="142">
        <v>0</v>
      </c>
      <c r="R254" s="142">
        <f>Q254*H254</f>
        <v>0</v>
      </c>
      <c r="S254" s="142">
        <v>0</v>
      </c>
      <c r="T254" s="143">
        <f>S254*H254</f>
        <v>0</v>
      </c>
      <c r="AR254" s="144" t="s">
        <v>119</v>
      </c>
      <c r="AT254" s="144" t="s">
        <v>115</v>
      </c>
      <c r="AU254" s="144" t="s">
        <v>79</v>
      </c>
      <c r="AY254" s="15" t="s">
        <v>113</v>
      </c>
      <c r="BE254" s="145">
        <f>IF(N254="základní",J254,0)</f>
        <v>0</v>
      </c>
      <c r="BF254" s="145">
        <f>IF(N254="snížená",J254,0)</f>
        <v>0</v>
      </c>
      <c r="BG254" s="145">
        <f>IF(N254="zákl. přenesená",J254,0)</f>
        <v>0</v>
      </c>
      <c r="BH254" s="145">
        <f>IF(N254="sníž. přenesená",J254,0)</f>
        <v>0</v>
      </c>
      <c r="BI254" s="145">
        <f>IF(N254="nulová",J254,0)</f>
        <v>0</v>
      </c>
      <c r="BJ254" s="15" t="s">
        <v>75</v>
      </c>
      <c r="BK254" s="145">
        <f>ROUND(I254*H254,2)</f>
        <v>0</v>
      </c>
      <c r="BL254" s="15" t="s">
        <v>119</v>
      </c>
      <c r="BM254" s="144" t="s">
        <v>225</v>
      </c>
    </row>
    <row r="255" spans="2:65" s="11" customFormat="1" ht="22.9" customHeight="1">
      <c r="B255" s="119"/>
      <c r="D255" s="120" t="s">
        <v>69</v>
      </c>
      <c r="E255" s="129" t="s">
        <v>141</v>
      </c>
      <c r="F255" s="129" t="s">
        <v>226</v>
      </c>
      <c r="I255" s="122"/>
      <c r="J255" s="130">
        <f>SUM(J256:J290)</f>
        <v>0</v>
      </c>
      <c r="L255" s="119"/>
      <c r="M255" s="124"/>
      <c r="P255" s="125">
        <f>SUM(P256:P290)</f>
        <v>0</v>
      </c>
      <c r="R255" s="125">
        <f>SUM(R256:R290)</f>
        <v>40.809709400000003</v>
      </c>
      <c r="T255" s="126">
        <f>SUM(T256:T290)</f>
        <v>0</v>
      </c>
      <c r="AR255" s="120" t="s">
        <v>75</v>
      </c>
      <c r="AT255" s="127" t="s">
        <v>69</v>
      </c>
      <c r="AU255" s="127" t="s">
        <v>75</v>
      </c>
      <c r="AY255" s="120" t="s">
        <v>113</v>
      </c>
      <c r="BK255" s="128">
        <f>SUM(BK256:BK290)</f>
        <v>0</v>
      </c>
    </row>
    <row r="256" spans="2:65" s="1" customFormat="1" ht="37.5" customHeight="1">
      <c r="B256" s="131"/>
      <c r="C256" s="132">
        <v>65</v>
      </c>
      <c r="D256" s="132" t="s">
        <v>115</v>
      </c>
      <c r="E256" s="133" t="s">
        <v>446</v>
      </c>
      <c r="F256" s="134" t="s">
        <v>478</v>
      </c>
      <c r="G256" s="135" t="s">
        <v>193</v>
      </c>
      <c r="H256" s="136">
        <v>45</v>
      </c>
      <c r="I256" s="137"/>
      <c r="J256" s="138">
        <f t="shared" ref="J256:J265" si="5">ROUND(I256*H256,2)</f>
        <v>0</v>
      </c>
      <c r="K256" s="139"/>
      <c r="L256" s="30"/>
      <c r="M256" s="140" t="s">
        <v>1</v>
      </c>
      <c r="N256" s="141" t="s">
        <v>35</v>
      </c>
      <c r="P256" s="142">
        <f t="shared" ref="P256:P265" si="6">O256*H256</f>
        <v>0</v>
      </c>
      <c r="Q256" s="142">
        <v>0</v>
      </c>
      <c r="R256" s="142">
        <f t="shared" ref="R256:R265" si="7">Q256*H256</f>
        <v>0</v>
      </c>
      <c r="S256" s="142">
        <v>0</v>
      </c>
      <c r="T256" s="143">
        <f t="shared" ref="T256:T265" si="8">S256*H256</f>
        <v>0</v>
      </c>
      <c r="AR256" s="144" t="s">
        <v>119</v>
      </c>
      <c r="AT256" s="144" t="s">
        <v>115</v>
      </c>
      <c r="AU256" s="144" t="s">
        <v>79</v>
      </c>
      <c r="AY256" s="15" t="s">
        <v>113</v>
      </c>
      <c r="BE256" s="145">
        <f t="shared" ref="BE256:BE265" si="9">IF(N256="základní",J256,0)</f>
        <v>0</v>
      </c>
      <c r="BF256" s="145">
        <f t="shared" ref="BF256:BF265" si="10">IF(N256="snížená",J256,0)</f>
        <v>0</v>
      </c>
      <c r="BG256" s="145">
        <f t="shared" ref="BG256:BG265" si="11">IF(N256="zákl. přenesená",J256,0)</f>
        <v>0</v>
      </c>
      <c r="BH256" s="145">
        <f t="shared" ref="BH256:BH265" si="12">IF(N256="sníž. přenesená",J256,0)</f>
        <v>0</v>
      </c>
      <c r="BI256" s="145">
        <f t="shared" ref="BI256:BI265" si="13">IF(N256="nulová",J256,0)</f>
        <v>0</v>
      </c>
      <c r="BJ256" s="15" t="s">
        <v>75</v>
      </c>
      <c r="BK256" s="145">
        <f t="shared" ref="BK256:BK265" si="14">ROUND(I256*H256,2)</f>
        <v>0</v>
      </c>
      <c r="BL256" s="15" t="s">
        <v>119</v>
      </c>
      <c r="BM256" s="144" t="s">
        <v>229</v>
      </c>
    </row>
    <row r="257" spans="2:65" s="1" customFormat="1" ht="24.2" customHeight="1">
      <c r="B257" s="131"/>
      <c r="C257" s="161">
        <v>66</v>
      </c>
      <c r="D257" s="161" t="s">
        <v>167</v>
      </c>
      <c r="E257" s="162" t="s">
        <v>476</v>
      </c>
      <c r="F257" s="163" t="s">
        <v>477</v>
      </c>
      <c r="G257" s="164" t="s">
        <v>193</v>
      </c>
      <c r="H257" s="165">
        <v>12</v>
      </c>
      <c r="I257" s="166"/>
      <c r="J257" s="167">
        <f t="shared" ref="J257" si="15">ROUND(I257*H257,2)</f>
        <v>0</v>
      </c>
      <c r="K257" s="139"/>
      <c r="L257" s="30"/>
      <c r="M257" s="140"/>
      <c r="N257" s="141"/>
      <c r="P257" s="142"/>
      <c r="Q257" s="142"/>
      <c r="R257" s="142"/>
      <c r="S257" s="142"/>
      <c r="T257" s="143"/>
      <c r="AR257" s="144"/>
      <c r="AT257" s="144"/>
      <c r="AU257" s="144"/>
      <c r="AY257" s="15"/>
      <c r="BE257" s="145"/>
      <c r="BF257" s="145"/>
      <c r="BG257" s="145"/>
      <c r="BH257" s="145"/>
      <c r="BI257" s="145"/>
      <c r="BJ257" s="15"/>
      <c r="BK257" s="145"/>
      <c r="BL257" s="15"/>
      <c r="BM257" s="144"/>
    </row>
    <row r="258" spans="2:65" s="1" customFormat="1" ht="24.75" customHeight="1">
      <c r="B258" s="131"/>
      <c r="C258" s="132">
        <v>67</v>
      </c>
      <c r="D258" s="132" t="s">
        <v>115</v>
      </c>
      <c r="E258" s="133" t="s">
        <v>227</v>
      </c>
      <c r="F258" s="134" t="s">
        <v>228</v>
      </c>
      <c r="G258" s="135" t="s">
        <v>193</v>
      </c>
      <c r="H258" s="136">
        <v>20</v>
      </c>
      <c r="I258" s="137"/>
      <c r="J258" s="138">
        <f t="shared" ref="J258" si="16">ROUND(I258*H258,2)</f>
        <v>0</v>
      </c>
      <c r="K258" s="139"/>
      <c r="L258" s="30"/>
      <c r="M258" s="140"/>
      <c r="N258" s="141"/>
      <c r="P258" s="142"/>
      <c r="Q258" s="142"/>
      <c r="R258" s="142"/>
      <c r="S258" s="142"/>
      <c r="T258" s="143"/>
      <c r="AR258" s="144"/>
      <c r="AT258" s="144"/>
      <c r="AU258" s="144"/>
      <c r="AY258" s="15"/>
      <c r="BE258" s="145"/>
      <c r="BF258" s="145"/>
      <c r="BG258" s="145"/>
      <c r="BH258" s="145"/>
      <c r="BI258" s="145"/>
      <c r="BJ258" s="15"/>
      <c r="BK258" s="145"/>
      <c r="BL258" s="15"/>
      <c r="BM258" s="144"/>
    </row>
    <row r="259" spans="2:65" s="1" customFormat="1" ht="21" customHeight="1">
      <c r="B259" s="131"/>
      <c r="C259" s="161">
        <v>68</v>
      </c>
      <c r="D259" s="161" t="s">
        <v>167</v>
      </c>
      <c r="E259" s="162" t="s">
        <v>230</v>
      </c>
      <c r="F259" s="163" t="s">
        <v>419</v>
      </c>
      <c r="G259" s="164" t="s">
        <v>193</v>
      </c>
      <c r="H259" s="165">
        <v>3</v>
      </c>
      <c r="I259" s="166"/>
      <c r="J259" s="167">
        <f t="shared" si="5"/>
        <v>0</v>
      </c>
      <c r="K259" s="168"/>
      <c r="L259" s="169"/>
      <c r="M259" s="170" t="s">
        <v>1</v>
      </c>
      <c r="N259" s="171" t="s">
        <v>35</v>
      </c>
      <c r="P259" s="142">
        <f t="shared" si="6"/>
        <v>0</v>
      </c>
      <c r="Q259" s="142">
        <v>5.0000000000000001E-3</v>
      </c>
      <c r="R259" s="142">
        <f t="shared" si="7"/>
        <v>1.4999999999999999E-2</v>
      </c>
      <c r="S259" s="142">
        <v>0</v>
      </c>
      <c r="T259" s="143">
        <f t="shared" si="8"/>
        <v>0</v>
      </c>
      <c r="AR259" s="144" t="s">
        <v>137</v>
      </c>
      <c r="AT259" s="144" t="s">
        <v>167</v>
      </c>
      <c r="AU259" s="144" t="s">
        <v>79</v>
      </c>
      <c r="AY259" s="15" t="s">
        <v>113</v>
      </c>
      <c r="BE259" s="145">
        <f t="shared" si="9"/>
        <v>0</v>
      </c>
      <c r="BF259" s="145">
        <f t="shared" si="10"/>
        <v>0</v>
      </c>
      <c r="BG259" s="145">
        <f t="shared" si="11"/>
        <v>0</v>
      </c>
      <c r="BH259" s="145">
        <f t="shared" si="12"/>
        <v>0</v>
      </c>
      <c r="BI259" s="145">
        <f t="shared" si="13"/>
        <v>0</v>
      </c>
      <c r="BJ259" s="15" t="s">
        <v>75</v>
      </c>
      <c r="BK259" s="145">
        <f t="shared" si="14"/>
        <v>0</v>
      </c>
      <c r="BL259" s="15" t="s">
        <v>119</v>
      </c>
      <c r="BM259" s="144" t="s">
        <v>231</v>
      </c>
    </row>
    <row r="260" spans="2:65" s="1" customFormat="1" ht="25.5" customHeight="1">
      <c r="B260" s="131"/>
      <c r="C260" s="161">
        <v>69</v>
      </c>
      <c r="D260" s="161" t="s">
        <v>167</v>
      </c>
      <c r="E260" s="162" t="s">
        <v>420</v>
      </c>
      <c r="F260" s="163" t="s">
        <v>421</v>
      </c>
      <c r="G260" s="164" t="s">
        <v>193</v>
      </c>
      <c r="H260" s="165">
        <v>3</v>
      </c>
      <c r="I260" s="166"/>
      <c r="J260" s="167">
        <f t="shared" si="5"/>
        <v>0</v>
      </c>
      <c r="K260" s="168"/>
      <c r="L260" s="169"/>
      <c r="M260" s="170" t="s">
        <v>1</v>
      </c>
      <c r="N260" s="171" t="s">
        <v>35</v>
      </c>
      <c r="P260" s="142">
        <f t="shared" si="6"/>
        <v>0</v>
      </c>
      <c r="Q260" s="142">
        <v>1.2999999999999999E-3</v>
      </c>
      <c r="R260" s="142">
        <f t="shared" si="7"/>
        <v>3.8999999999999998E-3</v>
      </c>
      <c r="S260" s="142">
        <v>0</v>
      </c>
      <c r="T260" s="143">
        <f t="shared" si="8"/>
        <v>0</v>
      </c>
      <c r="AR260" s="144" t="s">
        <v>137</v>
      </c>
      <c r="AT260" s="144" t="s">
        <v>167</v>
      </c>
      <c r="AU260" s="144" t="s">
        <v>79</v>
      </c>
      <c r="AY260" s="15" t="s">
        <v>113</v>
      </c>
      <c r="BE260" s="145">
        <f t="shared" si="9"/>
        <v>0</v>
      </c>
      <c r="BF260" s="145">
        <f t="shared" si="10"/>
        <v>0</v>
      </c>
      <c r="BG260" s="145">
        <f t="shared" si="11"/>
        <v>0</v>
      </c>
      <c r="BH260" s="145">
        <f t="shared" si="12"/>
        <v>0</v>
      </c>
      <c r="BI260" s="145">
        <f t="shared" si="13"/>
        <v>0</v>
      </c>
      <c r="BJ260" s="15" t="s">
        <v>75</v>
      </c>
      <c r="BK260" s="145">
        <f t="shared" si="14"/>
        <v>0</v>
      </c>
      <c r="BL260" s="15" t="s">
        <v>119</v>
      </c>
      <c r="BM260" s="144" t="s">
        <v>232</v>
      </c>
    </row>
    <row r="261" spans="2:65" s="1" customFormat="1" ht="25.5" customHeight="1">
      <c r="B261" s="131"/>
      <c r="C261" s="161">
        <v>70</v>
      </c>
      <c r="D261" s="161" t="s">
        <v>167</v>
      </c>
      <c r="E261" s="162" t="s">
        <v>422</v>
      </c>
      <c r="F261" s="163" t="s">
        <v>423</v>
      </c>
      <c r="G261" s="164" t="s">
        <v>193</v>
      </c>
      <c r="H261" s="165">
        <v>5</v>
      </c>
      <c r="I261" s="166"/>
      <c r="J261" s="167">
        <f t="shared" ref="J261:J263" si="17">ROUND(I261*H261,2)</f>
        <v>0</v>
      </c>
      <c r="K261" s="168"/>
      <c r="L261" s="169"/>
      <c r="M261" s="170"/>
      <c r="N261" s="171"/>
      <c r="P261" s="142"/>
      <c r="Q261" s="142"/>
      <c r="R261" s="142"/>
      <c r="S261" s="142"/>
      <c r="T261" s="143"/>
      <c r="AR261" s="144"/>
      <c r="AT261" s="144"/>
      <c r="AU261" s="144"/>
      <c r="AY261" s="15"/>
      <c r="BE261" s="145"/>
      <c r="BF261" s="145"/>
      <c r="BG261" s="145"/>
      <c r="BH261" s="145"/>
      <c r="BI261" s="145"/>
      <c r="BJ261" s="15"/>
      <c r="BK261" s="145"/>
      <c r="BL261" s="15"/>
      <c r="BM261" s="144"/>
    </row>
    <row r="262" spans="2:65" s="1" customFormat="1" ht="25.5" customHeight="1">
      <c r="B262" s="131"/>
      <c r="C262" s="161">
        <v>71</v>
      </c>
      <c r="D262" s="161" t="s">
        <v>167</v>
      </c>
      <c r="E262" s="162" t="s">
        <v>426</v>
      </c>
      <c r="F262" s="163" t="s">
        <v>427</v>
      </c>
      <c r="G262" s="164" t="s">
        <v>193</v>
      </c>
      <c r="H262" s="165">
        <v>1</v>
      </c>
      <c r="I262" s="166"/>
      <c r="J262" s="167">
        <f t="shared" si="17"/>
        <v>0</v>
      </c>
      <c r="K262" s="168"/>
      <c r="L262" s="169"/>
      <c r="M262" s="170"/>
      <c r="N262" s="171"/>
      <c r="P262" s="142"/>
      <c r="Q262" s="142"/>
      <c r="R262" s="142"/>
      <c r="S262" s="142"/>
      <c r="T262" s="143"/>
      <c r="AR262" s="144"/>
      <c r="AT262" s="144"/>
      <c r="AU262" s="144"/>
      <c r="AY262" s="15"/>
      <c r="BE262" s="145"/>
      <c r="BF262" s="145"/>
      <c r="BG262" s="145"/>
      <c r="BH262" s="145"/>
      <c r="BI262" s="145"/>
      <c r="BJ262" s="15"/>
      <c r="BK262" s="145"/>
      <c r="BL262" s="15"/>
      <c r="BM262" s="144"/>
    </row>
    <row r="263" spans="2:65" s="1" customFormat="1" ht="22.5" customHeight="1">
      <c r="B263" s="131"/>
      <c r="C263" s="161">
        <v>72</v>
      </c>
      <c r="D263" s="161" t="s">
        <v>167</v>
      </c>
      <c r="E263" s="162" t="s">
        <v>428</v>
      </c>
      <c r="F263" s="163" t="s">
        <v>429</v>
      </c>
      <c r="G263" s="164" t="s">
        <v>193</v>
      </c>
      <c r="H263" s="165">
        <v>4</v>
      </c>
      <c r="I263" s="166"/>
      <c r="J263" s="167">
        <f t="shared" si="17"/>
        <v>0</v>
      </c>
      <c r="K263" s="168"/>
      <c r="L263" s="169"/>
      <c r="M263" s="170"/>
      <c r="N263" s="171"/>
      <c r="P263" s="142"/>
      <c r="Q263" s="142"/>
      <c r="R263" s="142"/>
      <c r="S263" s="142"/>
      <c r="T263" s="143"/>
      <c r="AR263" s="144"/>
      <c r="AT263" s="144"/>
      <c r="AU263" s="144"/>
      <c r="AY263" s="15"/>
      <c r="BE263" s="145"/>
      <c r="BF263" s="145"/>
      <c r="BG263" s="145"/>
      <c r="BH263" s="145"/>
      <c r="BI263" s="145"/>
      <c r="BJ263" s="15"/>
      <c r="BK263" s="145"/>
      <c r="BL263" s="15"/>
      <c r="BM263" s="144"/>
    </row>
    <row r="264" spans="2:65" s="1" customFormat="1" ht="25.5" customHeight="1">
      <c r="B264" s="131"/>
      <c r="C264" s="161">
        <v>73</v>
      </c>
      <c r="D264" s="161" t="s">
        <v>167</v>
      </c>
      <c r="E264" s="162" t="s">
        <v>424</v>
      </c>
      <c r="F264" s="163" t="s">
        <v>425</v>
      </c>
      <c r="G264" s="164" t="s">
        <v>193</v>
      </c>
      <c r="H264" s="165">
        <v>4</v>
      </c>
      <c r="I264" s="166"/>
      <c r="J264" s="167">
        <f t="shared" si="5"/>
        <v>0</v>
      </c>
      <c r="K264" s="168"/>
      <c r="L264" s="169"/>
      <c r="M264" s="170" t="s">
        <v>1</v>
      </c>
      <c r="N264" s="171" t="s">
        <v>35</v>
      </c>
      <c r="P264" s="142">
        <f t="shared" si="6"/>
        <v>0</v>
      </c>
      <c r="Q264" s="142">
        <v>1.0999999999999999E-2</v>
      </c>
      <c r="R264" s="142">
        <f t="shared" si="7"/>
        <v>4.3999999999999997E-2</v>
      </c>
      <c r="S264" s="142">
        <v>0</v>
      </c>
      <c r="T264" s="143">
        <f t="shared" si="8"/>
        <v>0</v>
      </c>
      <c r="AR264" s="144" t="s">
        <v>137</v>
      </c>
      <c r="AT264" s="144" t="s">
        <v>167</v>
      </c>
      <c r="AU264" s="144" t="s">
        <v>79</v>
      </c>
      <c r="AY264" s="15" t="s">
        <v>113</v>
      </c>
      <c r="BE264" s="145">
        <f t="shared" si="9"/>
        <v>0</v>
      </c>
      <c r="BF264" s="145">
        <f t="shared" si="10"/>
        <v>0</v>
      </c>
      <c r="BG264" s="145">
        <f t="shared" si="11"/>
        <v>0</v>
      </c>
      <c r="BH264" s="145">
        <f t="shared" si="12"/>
        <v>0</v>
      </c>
      <c r="BI264" s="145">
        <f t="shared" si="13"/>
        <v>0</v>
      </c>
      <c r="BJ264" s="15" t="s">
        <v>75</v>
      </c>
      <c r="BK264" s="145">
        <f t="shared" si="14"/>
        <v>0</v>
      </c>
      <c r="BL264" s="15" t="s">
        <v>119</v>
      </c>
      <c r="BM264" s="144" t="s">
        <v>233</v>
      </c>
    </row>
    <row r="265" spans="2:65" s="1" customFormat="1" ht="24.2" customHeight="1">
      <c r="B265" s="131"/>
      <c r="C265" s="132">
        <v>74</v>
      </c>
      <c r="D265" s="132" t="s">
        <v>115</v>
      </c>
      <c r="E265" s="133" t="s">
        <v>234</v>
      </c>
      <c r="F265" s="134" t="s">
        <v>235</v>
      </c>
      <c r="G265" s="135" t="s">
        <v>193</v>
      </c>
      <c r="H265" s="136">
        <v>15</v>
      </c>
      <c r="I265" s="137"/>
      <c r="J265" s="138">
        <f t="shared" si="5"/>
        <v>0</v>
      </c>
      <c r="K265" s="139"/>
      <c r="L265" s="30"/>
      <c r="M265" s="140" t="s">
        <v>1</v>
      </c>
      <c r="N265" s="141" t="s">
        <v>35</v>
      </c>
      <c r="P265" s="142">
        <f t="shared" si="6"/>
        <v>0</v>
      </c>
      <c r="Q265" s="142">
        <v>0</v>
      </c>
      <c r="R265" s="142">
        <f t="shared" si="7"/>
        <v>0</v>
      </c>
      <c r="S265" s="142">
        <v>0</v>
      </c>
      <c r="T265" s="143">
        <f t="shared" si="8"/>
        <v>0</v>
      </c>
      <c r="AR265" s="144" t="s">
        <v>119</v>
      </c>
      <c r="AT265" s="144" t="s">
        <v>115</v>
      </c>
      <c r="AU265" s="144" t="s">
        <v>79</v>
      </c>
      <c r="AY265" s="15" t="s">
        <v>113</v>
      </c>
      <c r="BE265" s="145">
        <f t="shared" si="9"/>
        <v>0</v>
      </c>
      <c r="BF265" s="145">
        <f t="shared" si="10"/>
        <v>0</v>
      </c>
      <c r="BG265" s="145">
        <f t="shared" si="11"/>
        <v>0</v>
      </c>
      <c r="BH265" s="145">
        <f t="shared" si="12"/>
        <v>0</v>
      </c>
      <c r="BI265" s="145">
        <f t="shared" si="13"/>
        <v>0</v>
      </c>
      <c r="BJ265" s="15" t="s">
        <v>75</v>
      </c>
      <c r="BK265" s="145">
        <f t="shared" si="14"/>
        <v>0</v>
      </c>
      <c r="BL265" s="15" t="s">
        <v>119</v>
      </c>
      <c r="BM265" s="144" t="s">
        <v>236</v>
      </c>
    </row>
    <row r="266" spans="2:65" s="1" customFormat="1" ht="22.5" customHeight="1">
      <c r="B266" s="131"/>
      <c r="C266" s="161">
        <v>75</v>
      </c>
      <c r="D266" s="161" t="s">
        <v>167</v>
      </c>
      <c r="E266" s="162" t="s">
        <v>430</v>
      </c>
      <c r="F266" s="163" t="s">
        <v>431</v>
      </c>
      <c r="G266" s="164" t="s">
        <v>193</v>
      </c>
      <c r="H266" s="165">
        <v>15</v>
      </c>
      <c r="I266" s="166"/>
      <c r="J266" s="167">
        <f t="shared" ref="J266:J271" si="18">ROUND(I266*H266,2)</f>
        <v>0</v>
      </c>
      <c r="K266" s="168"/>
      <c r="L266" s="169"/>
      <c r="M266" s="170" t="s">
        <v>1</v>
      </c>
      <c r="N266" s="171" t="s">
        <v>35</v>
      </c>
      <c r="P266" s="142">
        <f>O266*H266</f>
        <v>0</v>
      </c>
      <c r="Q266" s="142">
        <v>6.1000000000000004E-3</v>
      </c>
      <c r="R266" s="142">
        <f>Q266*H266</f>
        <v>9.1500000000000012E-2</v>
      </c>
      <c r="S266" s="142">
        <v>0</v>
      </c>
      <c r="T266" s="143">
        <f>S266*H266</f>
        <v>0</v>
      </c>
      <c r="AR266" s="144" t="s">
        <v>137</v>
      </c>
      <c r="AT266" s="144" t="s">
        <v>167</v>
      </c>
      <c r="AU266" s="144" t="s">
        <v>79</v>
      </c>
      <c r="AY266" s="15" t="s">
        <v>113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5" t="s">
        <v>75</v>
      </c>
      <c r="BK266" s="145">
        <f>ROUND(I266*H266,2)</f>
        <v>0</v>
      </c>
      <c r="BL266" s="15" t="s">
        <v>119</v>
      </c>
      <c r="BM266" s="144" t="s">
        <v>237</v>
      </c>
    </row>
    <row r="267" spans="2:65" s="1" customFormat="1" ht="22.5" customHeight="1">
      <c r="B267" s="131"/>
      <c r="C267" s="161">
        <v>76</v>
      </c>
      <c r="D267" s="161" t="s">
        <v>167</v>
      </c>
      <c r="E267" s="162" t="s">
        <v>433</v>
      </c>
      <c r="F267" s="163" t="s">
        <v>432</v>
      </c>
      <c r="G267" s="164" t="s">
        <v>193</v>
      </c>
      <c r="H267" s="165">
        <v>15</v>
      </c>
      <c r="I267" s="166"/>
      <c r="J267" s="167">
        <f t="shared" si="18"/>
        <v>0</v>
      </c>
      <c r="K267" s="168"/>
      <c r="L267" s="169"/>
      <c r="M267" s="170" t="s">
        <v>1</v>
      </c>
      <c r="N267" s="171" t="s">
        <v>35</v>
      </c>
      <c r="P267" s="142">
        <f>O267*H267</f>
        <v>0</v>
      </c>
      <c r="Q267" s="142">
        <v>3.0000000000000001E-3</v>
      </c>
      <c r="R267" s="142">
        <f>Q267*H267</f>
        <v>4.4999999999999998E-2</v>
      </c>
      <c r="S267" s="142">
        <v>0</v>
      </c>
      <c r="T267" s="143">
        <f>S267*H267</f>
        <v>0</v>
      </c>
      <c r="AR267" s="144" t="s">
        <v>137</v>
      </c>
      <c r="AT267" s="144" t="s">
        <v>167</v>
      </c>
      <c r="AU267" s="144" t="s">
        <v>79</v>
      </c>
      <c r="AY267" s="15" t="s">
        <v>113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5" t="s">
        <v>75</v>
      </c>
      <c r="BK267" s="145">
        <f>ROUND(I267*H267,2)</f>
        <v>0</v>
      </c>
      <c r="BL267" s="15" t="s">
        <v>119</v>
      </c>
      <c r="BM267" s="144" t="s">
        <v>238</v>
      </c>
    </row>
    <row r="268" spans="2:65" s="1" customFormat="1" ht="22.5" customHeight="1">
      <c r="B268" s="131"/>
      <c r="C268" s="161">
        <v>77</v>
      </c>
      <c r="D268" s="161" t="s">
        <v>167</v>
      </c>
      <c r="E268" s="162" t="s">
        <v>436</v>
      </c>
      <c r="F268" s="163" t="s">
        <v>239</v>
      </c>
      <c r="G268" s="164" t="s">
        <v>193</v>
      </c>
      <c r="H268" s="165">
        <v>15</v>
      </c>
      <c r="I268" s="166"/>
      <c r="J268" s="167">
        <f t="shared" si="18"/>
        <v>0</v>
      </c>
      <c r="K268" s="168"/>
      <c r="L268" s="169"/>
      <c r="M268" s="170" t="s">
        <v>1</v>
      </c>
      <c r="N268" s="171" t="s">
        <v>35</v>
      </c>
      <c r="P268" s="142">
        <f>O268*H268</f>
        <v>0</v>
      </c>
      <c r="Q268" s="142">
        <v>1E-4</v>
      </c>
      <c r="R268" s="142">
        <f>Q268*H268</f>
        <v>1.5E-3</v>
      </c>
      <c r="S268" s="142">
        <v>0</v>
      </c>
      <c r="T268" s="143">
        <f>S268*H268</f>
        <v>0</v>
      </c>
      <c r="AR268" s="144" t="s">
        <v>137</v>
      </c>
      <c r="AT268" s="144" t="s">
        <v>167</v>
      </c>
      <c r="AU268" s="144" t="s">
        <v>79</v>
      </c>
      <c r="AY268" s="15" t="s">
        <v>113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5" t="s">
        <v>75</v>
      </c>
      <c r="BK268" s="145">
        <f>ROUND(I268*H268,2)</f>
        <v>0</v>
      </c>
      <c r="BL268" s="15" t="s">
        <v>119</v>
      </c>
      <c r="BM268" s="144" t="s">
        <v>240</v>
      </c>
    </row>
    <row r="269" spans="2:65" s="1" customFormat="1" ht="22.5" customHeight="1">
      <c r="B269" s="131"/>
      <c r="C269" s="161">
        <v>78</v>
      </c>
      <c r="D269" s="161" t="s">
        <v>167</v>
      </c>
      <c r="E269" s="162" t="s">
        <v>434</v>
      </c>
      <c r="F269" s="163" t="s">
        <v>435</v>
      </c>
      <c r="G269" s="164" t="s">
        <v>193</v>
      </c>
      <c r="H269" s="165">
        <v>48</v>
      </c>
      <c r="I269" s="166"/>
      <c r="J269" s="167">
        <f t="shared" si="18"/>
        <v>0</v>
      </c>
      <c r="K269" s="168"/>
      <c r="L269" s="169"/>
      <c r="M269" s="170" t="s">
        <v>1</v>
      </c>
      <c r="N269" s="171" t="s">
        <v>35</v>
      </c>
      <c r="P269" s="142">
        <f>O269*H269</f>
        <v>0</v>
      </c>
      <c r="Q269" s="142">
        <v>3.5E-4</v>
      </c>
      <c r="R269" s="142">
        <f>Q269*H269</f>
        <v>1.6799999999999999E-2</v>
      </c>
      <c r="S269" s="142">
        <v>0</v>
      </c>
      <c r="T269" s="143">
        <f>S269*H269</f>
        <v>0</v>
      </c>
      <c r="AR269" s="144" t="s">
        <v>137</v>
      </c>
      <c r="AT269" s="144" t="s">
        <v>167</v>
      </c>
      <c r="AU269" s="144" t="s">
        <v>79</v>
      </c>
      <c r="AY269" s="15" t="s">
        <v>113</v>
      </c>
      <c r="BE269" s="145">
        <f>IF(N269="základní",J269,0)</f>
        <v>0</v>
      </c>
      <c r="BF269" s="145">
        <f>IF(N269="snížená",J269,0)</f>
        <v>0</v>
      </c>
      <c r="BG269" s="145">
        <f>IF(N269="zákl. přenesená",J269,0)</f>
        <v>0</v>
      </c>
      <c r="BH269" s="145">
        <f>IF(N269="sníž. přenesená",J269,0)</f>
        <v>0</v>
      </c>
      <c r="BI269" s="145">
        <f>IF(N269="nulová",J269,0)</f>
        <v>0</v>
      </c>
      <c r="BJ269" s="15" t="s">
        <v>75</v>
      </c>
      <c r="BK269" s="145">
        <f>ROUND(I269*H269,2)</f>
        <v>0</v>
      </c>
      <c r="BL269" s="15" t="s">
        <v>119</v>
      </c>
      <c r="BM269" s="144" t="s">
        <v>241</v>
      </c>
    </row>
    <row r="270" spans="2:65" s="1" customFormat="1" ht="25.5" customHeight="1">
      <c r="B270" s="131"/>
      <c r="C270" s="132">
        <v>79</v>
      </c>
      <c r="D270" s="132" t="s">
        <v>115</v>
      </c>
      <c r="E270" s="133" t="s">
        <v>474</v>
      </c>
      <c r="F270" s="134" t="s">
        <v>475</v>
      </c>
      <c r="G270" s="135" t="s">
        <v>193</v>
      </c>
      <c r="H270" s="136">
        <v>1</v>
      </c>
      <c r="I270" s="137"/>
      <c r="J270" s="138">
        <f t="shared" si="18"/>
        <v>0</v>
      </c>
      <c r="K270" s="168"/>
      <c r="L270" s="169"/>
      <c r="M270" s="170"/>
      <c r="N270" s="171"/>
      <c r="P270" s="142"/>
      <c r="Q270" s="142"/>
      <c r="R270" s="142"/>
      <c r="S270" s="142"/>
      <c r="T270" s="143"/>
      <c r="AR270" s="144"/>
      <c r="AT270" s="144"/>
      <c r="AU270" s="144"/>
      <c r="AY270" s="15"/>
      <c r="BE270" s="145"/>
      <c r="BF270" s="145"/>
      <c r="BG270" s="145"/>
      <c r="BH270" s="145"/>
      <c r="BI270" s="145"/>
      <c r="BJ270" s="15"/>
      <c r="BK270" s="145"/>
      <c r="BL270" s="15"/>
      <c r="BM270" s="144"/>
    </row>
    <row r="271" spans="2:65" s="1" customFormat="1" ht="25.5" customHeight="1">
      <c r="B271" s="131"/>
      <c r="C271" s="132">
        <v>80</v>
      </c>
      <c r="D271" s="132" t="s">
        <v>115</v>
      </c>
      <c r="E271" s="133" t="s">
        <v>437</v>
      </c>
      <c r="F271" s="134" t="s">
        <v>438</v>
      </c>
      <c r="G271" s="135" t="s">
        <v>131</v>
      </c>
      <c r="H271" s="136">
        <v>399.88</v>
      </c>
      <c r="I271" s="137"/>
      <c r="J271" s="138">
        <f t="shared" si="18"/>
        <v>0</v>
      </c>
      <c r="K271" s="139"/>
      <c r="L271" s="30"/>
      <c r="M271" s="140" t="s">
        <v>1</v>
      </c>
      <c r="N271" s="141" t="s">
        <v>35</v>
      </c>
      <c r="P271" s="142">
        <f>O271*H271</f>
        <v>0</v>
      </c>
      <c r="Q271" s="142">
        <v>8.0879999999999994E-2</v>
      </c>
      <c r="R271" s="142">
        <f>Q271*H271</f>
        <v>32.3422944</v>
      </c>
      <c r="S271" s="142">
        <v>0</v>
      </c>
      <c r="T271" s="143">
        <f>S271*H271</f>
        <v>0</v>
      </c>
      <c r="AR271" s="144" t="s">
        <v>119</v>
      </c>
      <c r="AT271" s="144" t="s">
        <v>115</v>
      </c>
      <c r="AU271" s="144" t="s">
        <v>79</v>
      </c>
      <c r="AY271" s="15" t="s">
        <v>113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5" t="s">
        <v>75</v>
      </c>
      <c r="BK271" s="145">
        <f>ROUND(I271*H271,2)</f>
        <v>0</v>
      </c>
      <c r="BL271" s="15" t="s">
        <v>119</v>
      </c>
      <c r="BM271" s="144" t="s">
        <v>242</v>
      </c>
    </row>
    <row r="272" spans="2:65" s="12" customFormat="1" ht="22.5">
      <c r="B272" s="146"/>
      <c r="D272" s="147" t="s">
        <v>121</v>
      </c>
      <c r="E272" s="148" t="s">
        <v>1</v>
      </c>
      <c r="F272" s="149" t="s">
        <v>470</v>
      </c>
      <c r="H272" s="150">
        <v>399.88</v>
      </c>
      <c r="I272" s="151"/>
      <c r="L272" s="146"/>
      <c r="M272" s="152"/>
      <c r="T272" s="153"/>
      <c r="AT272" s="148" t="s">
        <v>121</v>
      </c>
      <c r="AU272" s="148" t="s">
        <v>79</v>
      </c>
      <c r="AV272" s="12" t="s">
        <v>79</v>
      </c>
      <c r="AW272" s="12" t="s">
        <v>27</v>
      </c>
      <c r="AX272" s="12" t="s">
        <v>75</v>
      </c>
      <c r="AY272" s="148" t="s">
        <v>113</v>
      </c>
    </row>
    <row r="273" spans="2:65" s="12" customFormat="1" ht="22.5" customHeight="1">
      <c r="B273" s="146"/>
      <c r="C273" s="161">
        <v>81</v>
      </c>
      <c r="D273" s="161" t="s">
        <v>167</v>
      </c>
      <c r="E273" s="162" t="s">
        <v>479</v>
      </c>
      <c r="F273" s="163" t="s">
        <v>480</v>
      </c>
      <c r="G273" s="164" t="s">
        <v>131</v>
      </c>
      <c r="H273" s="165">
        <v>60</v>
      </c>
      <c r="I273" s="166"/>
      <c r="J273" s="167">
        <f>ROUND(I273*H273,2)</f>
        <v>0</v>
      </c>
      <c r="L273" s="146"/>
      <c r="M273" s="152"/>
      <c r="T273" s="153"/>
      <c r="AT273" s="148"/>
      <c r="AU273" s="148"/>
      <c r="AY273" s="148"/>
    </row>
    <row r="274" spans="2:65" s="1" customFormat="1" ht="22.5" customHeight="1">
      <c r="B274" s="131"/>
      <c r="C274" s="161">
        <v>82</v>
      </c>
      <c r="D274" s="161" t="s">
        <v>167</v>
      </c>
      <c r="E274" s="162" t="s">
        <v>439</v>
      </c>
      <c r="F274" s="163" t="s">
        <v>440</v>
      </c>
      <c r="G274" s="164" t="s">
        <v>131</v>
      </c>
      <c r="H274" s="165">
        <v>112.65</v>
      </c>
      <c r="I274" s="166"/>
      <c r="J274" s="167">
        <f>ROUND(I274*H274,2)</f>
        <v>0</v>
      </c>
      <c r="K274" s="168"/>
      <c r="L274" s="169"/>
      <c r="M274" s="170" t="s">
        <v>1</v>
      </c>
      <c r="N274" s="171" t="s">
        <v>35</v>
      </c>
      <c r="P274" s="142">
        <f>O274*H274</f>
        <v>0</v>
      </c>
      <c r="Q274" s="142">
        <v>5.6120000000000003E-2</v>
      </c>
      <c r="R274" s="142">
        <f>Q274*H274</f>
        <v>6.321918000000001</v>
      </c>
      <c r="S274" s="142">
        <v>0</v>
      </c>
      <c r="T274" s="143">
        <f>S274*H274</f>
        <v>0</v>
      </c>
      <c r="AR274" s="144" t="s">
        <v>137</v>
      </c>
      <c r="AT274" s="144" t="s">
        <v>167</v>
      </c>
      <c r="AU274" s="144" t="s">
        <v>79</v>
      </c>
      <c r="AY274" s="15" t="s">
        <v>113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5" t="s">
        <v>75</v>
      </c>
      <c r="BK274" s="145">
        <f>ROUND(I274*H274,2)</f>
        <v>0</v>
      </c>
      <c r="BL274" s="15" t="s">
        <v>119</v>
      </c>
      <c r="BM274" s="144" t="s">
        <v>243</v>
      </c>
    </row>
    <row r="275" spans="2:65" s="12" customFormat="1">
      <c r="B275" s="146"/>
      <c r="D275" s="147" t="s">
        <v>121</v>
      </c>
      <c r="F275" s="149" t="s">
        <v>441</v>
      </c>
      <c r="H275" s="150">
        <v>112.65</v>
      </c>
      <c r="I275" s="151"/>
      <c r="L275" s="146"/>
      <c r="M275" s="152"/>
      <c r="T275" s="153"/>
      <c r="AT275" s="148" t="s">
        <v>121</v>
      </c>
      <c r="AU275" s="148" t="s">
        <v>79</v>
      </c>
      <c r="AV275" s="12" t="s">
        <v>79</v>
      </c>
      <c r="AW275" s="12" t="s">
        <v>3</v>
      </c>
      <c r="AX275" s="12" t="s">
        <v>75</v>
      </c>
      <c r="AY275" s="148" t="s">
        <v>113</v>
      </c>
    </row>
    <row r="276" spans="2:65" s="1" customFormat="1" ht="24.2" customHeight="1">
      <c r="B276" s="131"/>
      <c r="C276" s="132">
        <v>83</v>
      </c>
      <c r="D276" s="132" t="s">
        <v>115</v>
      </c>
      <c r="E276" s="133" t="s">
        <v>244</v>
      </c>
      <c r="F276" s="134" t="s">
        <v>245</v>
      </c>
      <c r="G276" s="135" t="s">
        <v>131</v>
      </c>
      <c r="H276" s="136">
        <v>5.7</v>
      </c>
      <c r="I276" s="137"/>
      <c r="J276" s="138">
        <f>ROUND(I276*H276,2)</f>
        <v>0</v>
      </c>
      <c r="K276" s="139"/>
      <c r="L276" s="30"/>
      <c r="M276" s="140" t="s">
        <v>1</v>
      </c>
      <c r="N276" s="141" t="s">
        <v>35</v>
      </c>
      <c r="P276" s="142">
        <f>O276*H276</f>
        <v>0</v>
      </c>
      <c r="Q276" s="142">
        <v>0.29221000000000003</v>
      </c>
      <c r="R276" s="142">
        <f>Q276*H276</f>
        <v>1.6655970000000002</v>
      </c>
      <c r="S276" s="142">
        <v>0</v>
      </c>
      <c r="T276" s="143">
        <f>S276*H276</f>
        <v>0</v>
      </c>
      <c r="AR276" s="144" t="s">
        <v>119</v>
      </c>
      <c r="AT276" s="144" t="s">
        <v>115</v>
      </c>
      <c r="AU276" s="144" t="s">
        <v>79</v>
      </c>
      <c r="AY276" s="15" t="s">
        <v>113</v>
      </c>
      <c r="BE276" s="145">
        <f>IF(N276="základní",J276,0)</f>
        <v>0</v>
      </c>
      <c r="BF276" s="145">
        <f>IF(N276="snížená",J276,0)</f>
        <v>0</v>
      </c>
      <c r="BG276" s="145">
        <f>IF(N276="zákl. přenesená",J276,0)</f>
        <v>0</v>
      </c>
      <c r="BH276" s="145">
        <f>IF(N276="sníž. přenesená",J276,0)</f>
        <v>0</v>
      </c>
      <c r="BI276" s="145">
        <f>IF(N276="nulová",J276,0)</f>
        <v>0</v>
      </c>
      <c r="BJ276" s="15" t="s">
        <v>75</v>
      </c>
      <c r="BK276" s="145">
        <f>ROUND(I276*H276,2)</f>
        <v>0</v>
      </c>
      <c r="BL276" s="15" t="s">
        <v>119</v>
      </c>
      <c r="BM276" s="144" t="s">
        <v>246</v>
      </c>
    </row>
    <row r="277" spans="2:65" s="12" customFormat="1">
      <c r="B277" s="146"/>
      <c r="D277" s="147" t="s">
        <v>121</v>
      </c>
      <c r="E277" s="148" t="s">
        <v>1</v>
      </c>
      <c r="F277" s="149">
        <v>5.7</v>
      </c>
      <c r="H277" s="150">
        <v>5.7</v>
      </c>
      <c r="I277" s="151"/>
      <c r="L277" s="146"/>
      <c r="M277" s="152"/>
      <c r="T277" s="153"/>
      <c r="AT277" s="148" t="s">
        <v>121</v>
      </c>
      <c r="AU277" s="148" t="s">
        <v>79</v>
      </c>
      <c r="AV277" s="12" t="s">
        <v>79</v>
      </c>
      <c r="AW277" s="12" t="s">
        <v>27</v>
      </c>
      <c r="AX277" s="12" t="s">
        <v>75</v>
      </c>
      <c r="AY277" s="148" t="s">
        <v>113</v>
      </c>
    </row>
    <row r="278" spans="2:65" s="1" customFormat="1" ht="24.2" customHeight="1">
      <c r="B278" s="131"/>
      <c r="C278" s="161">
        <v>84</v>
      </c>
      <c r="D278" s="161" t="s">
        <v>167</v>
      </c>
      <c r="E278" s="162" t="s">
        <v>247</v>
      </c>
      <c r="F278" s="163" t="s">
        <v>248</v>
      </c>
      <c r="G278" s="164" t="s">
        <v>131</v>
      </c>
      <c r="H278" s="165">
        <v>5.7</v>
      </c>
      <c r="I278" s="166"/>
      <c r="J278" s="167">
        <f>ROUND(I278*H278,2)</f>
        <v>0</v>
      </c>
      <c r="K278" s="168"/>
      <c r="L278" s="169"/>
      <c r="M278" s="170" t="s">
        <v>1</v>
      </c>
      <c r="N278" s="171" t="s">
        <v>35</v>
      </c>
      <c r="P278" s="142">
        <f>O278*H278</f>
        <v>0</v>
      </c>
      <c r="Q278" s="142">
        <v>3.3000000000000002E-2</v>
      </c>
      <c r="R278" s="142">
        <f>Q278*H278</f>
        <v>0.18810000000000002</v>
      </c>
      <c r="S278" s="142">
        <v>0</v>
      </c>
      <c r="T278" s="143">
        <f>S278*H278</f>
        <v>0</v>
      </c>
      <c r="AR278" s="144" t="s">
        <v>137</v>
      </c>
      <c r="AT278" s="144" t="s">
        <v>167</v>
      </c>
      <c r="AU278" s="144" t="s">
        <v>79</v>
      </c>
      <c r="AY278" s="15" t="s">
        <v>113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5" t="s">
        <v>75</v>
      </c>
      <c r="BK278" s="145">
        <f>ROUND(I278*H278,2)</f>
        <v>0</v>
      </c>
      <c r="BL278" s="15" t="s">
        <v>119</v>
      </c>
      <c r="BM278" s="144" t="s">
        <v>249</v>
      </c>
    </row>
    <row r="279" spans="2:65" s="12" customFormat="1">
      <c r="B279" s="146"/>
      <c r="D279" s="147" t="s">
        <v>121</v>
      </c>
      <c r="E279" s="148" t="s">
        <v>1</v>
      </c>
      <c r="F279" s="149">
        <v>5.7</v>
      </c>
      <c r="H279" s="150">
        <v>5.7</v>
      </c>
      <c r="I279" s="151"/>
      <c r="L279" s="146"/>
      <c r="M279" s="152"/>
      <c r="T279" s="153"/>
      <c r="AT279" s="148" t="s">
        <v>121</v>
      </c>
      <c r="AU279" s="148" t="s">
        <v>79</v>
      </c>
      <c r="AV279" s="12" t="s">
        <v>79</v>
      </c>
      <c r="AW279" s="12" t="s">
        <v>27</v>
      </c>
      <c r="AX279" s="12" t="s">
        <v>75</v>
      </c>
      <c r="AY279" s="148" t="s">
        <v>113</v>
      </c>
    </row>
    <row r="280" spans="2:65" s="1" customFormat="1" ht="16.5" customHeight="1">
      <c r="B280" s="131"/>
      <c r="C280" s="161">
        <v>85</v>
      </c>
      <c r="D280" s="161" t="s">
        <v>167</v>
      </c>
      <c r="E280" s="162" t="s">
        <v>250</v>
      </c>
      <c r="F280" s="163" t="s">
        <v>251</v>
      </c>
      <c r="G280" s="164" t="s">
        <v>131</v>
      </c>
      <c r="H280" s="165">
        <v>5.7</v>
      </c>
      <c r="I280" s="166"/>
      <c r="J280" s="167">
        <f>ROUND(I280*H280,2)</f>
        <v>0</v>
      </c>
      <c r="K280" s="168"/>
      <c r="L280" s="169"/>
      <c r="M280" s="170" t="s">
        <v>1</v>
      </c>
      <c r="N280" s="171" t="s">
        <v>35</v>
      </c>
      <c r="P280" s="142">
        <f>O280*H280</f>
        <v>0</v>
      </c>
      <c r="Q280" s="142">
        <v>1.2999999999999999E-2</v>
      </c>
      <c r="R280" s="142">
        <f>Q280*H280</f>
        <v>7.4099999999999999E-2</v>
      </c>
      <c r="S280" s="142">
        <v>0</v>
      </c>
      <c r="T280" s="143">
        <f>S280*H280</f>
        <v>0</v>
      </c>
      <c r="AR280" s="144" t="s">
        <v>137</v>
      </c>
      <c r="AT280" s="144" t="s">
        <v>167</v>
      </c>
      <c r="AU280" s="144" t="s">
        <v>79</v>
      </c>
      <c r="AY280" s="15" t="s">
        <v>113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5" t="s">
        <v>75</v>
      </c>
      <c r="BK280" s="145">
        <f>ROUND(I280*H280,2)</f>
        <v>0</v>
      </c>
      <c r="BL280" s="15" t="s">
        <v>119</v>
      </c>
      <c r="BM280" s="144" t="s">
        <v>252</v>
      </c>
    </row>
    <row r="281" spans="2:65" s="12" customFormat="1">
      <c r="B281" s="146"/>
      <c r="D281" s="147" t="s">
        <v>121</v>
      </c>
      <c r="E281" s="148" t="s">
        <v>1</v>
      </c>
      <c r="F281" s="149">
        <v>5.7</v>
      </c>
      <c r="H281" s="150">
        <v>5.7</v>
      </c>
      <c r="I281" s="151"/>
      <c r="L281" s="146"/>
      <c r="M281" s="152"/>
      <c r="T281" s="153"/>
      <c r="AT281" s="148" t="s">
        <v>121</v>
      </c>
      <c r="AU281" s="148" t="s">
        <v>79</v>
      </c>
      <c r="AV281" s="12" t="s">
        <v>79</v>
      </c>
      <c r="AW281" s="12" t="s">
        <v>27</v>
      </c>
      <c r="AX281" s="12" t="s">
        <v>75</v>
      </c>
      <c r="AY281" s="148" t="s">
        <v>113</v>
      </c>
    </row>
    <row r="282" spans="2:65" s="12" customFormat="1" ht="24">
      <c r="B282" s="146"/>
      <c r="C282" s="132">
        <v>86</v>
      </c>
      <c r="D282" s="132" t="s">
        <v>115</v>
      </c>
      <c r="E282" s="133" t="s">
        <v>471</v>
      </c>
      <c r="F282" s="134" t="s">
        <v>472</v>
      </c>
      <c r="G282" s="135" t="s">
        <v>193</v>
      </c>
      <c r="H282" s="136">
        <v>2</v>
      </c>
      <c r="I282" s="137"/>
      <c r="J282" s="138">
        <f t="shared" ref="J282" si="19">ROUND(I282*H282,2)</f>
        <v>0</v>
      </c>
      <c r="L282" s="146"/>
      <c r="M282" s="152"/>
      <c r="T282" s="153"/>
      <c r="AT282" s="148"/>
      <c r="AU282" s="148"/>
      <c r="AY282" s="148"/>
    </row>
    <row r="283" spans="2:65" s="12" customFormat="1" ht="25.5" customHeight="1">
      <c r="B283" s="146"/>
      <c r="C283" s="161">
        <v>87</v>
      </c>
      <c r="D283" s="161" t="s">
        <v>167</v>
      </c>
      <c r="E283" s="162" t="s">
        <v>473</v>
      </c>
      <c r="F283" s="163" t="s">
        <v>481</v>
      </c>
      <c r="G283" s="164" t="s">
        <v>193</v>
      </c>
      <c r="H283" s="165">
        <v>2</v>
      </c>
      <c r="I283" s="166"/>
      <c r="J283" s="167">
        <f>ROUND(I283*H283,2)</f>
        <v>0</v>
      </c>
      <c r="L283" s="146"/>
      <c r="M283" s="152"/>
      <c r="T283" s="153"/>
      <c r="AT283" s="148"/>
      <c r="AU283" s="148"/>
      <c r="AY283" s="148"/>
    </row>
    <row r="284" spans="2:65" s="12" customFormat="1" ht="24">
      <c r="B284" s="146"/>
      <c r="C284" s="132">
        <v>88</v>
      </c>
      <c r="D284" s="132" t="s">
        <v>115</v>
      </c>
      <c r="E284" s="133" t="s">
        <v>253</v>
      </c>
      <c r="F284" s="134" t="s">
        <v>254</v>
      </c>
      <c r="G284" s="135" t="s">
        <v>193</v>
      </c>
      <c r="H284" s="136">
        <v>27</v>
      </c>
      <c r="I284" s="137"/>
      <c r="J284" s="138">
        <f t="shared" ref="J284" si="20">ROUND(I284*H284,2)</f>
        <v>0</v>
      </c>
      <c r="L284" s="146"/>
      <c r="M284" s="152"/>
      <c r="T284" s="153"/>
      <c r="AT284" s="148"/>
      <c r="AU284" s="148"/>
      <c r="AY284" s="148"/>
    </row>
    <row r="285" spans="2:65" s="12" customFormat="1" ht="24">
      <c r="B285" s="146"/>
      <c r="C285" s="132">
        <v>89</v>
      </c>
      <c r="D285" s="132" t="s">
        <v>115</v>
      </c>
      <c r="E285" s="133" t="s">
        <v>468</v>
      </c>
      <c r="F285" s="134" t="s">
        <v>469</v>
      </c>
      <c r="G285" s="135" t="s">
        <v>193</v>
      </c>
      <c r="H285" s="136">
        <v>39</v>
      </c>
      <c r="I285" s="137"/>
      <c r="J285" s="138">
        <f t="shared" ref="J285:J288" si="21">ROUND(I285*H285,2)</f>
        <v>0</v>
      </c>
      <c r="L285" s="146"/>
      <c r="M285" s="152"/>
      <c r="T285" s="153"/>
      <c r="AT285" s="148"/>
      <c r="AU285" s="148"/>
      <c r="AY285" s="148"/>
    </row>
    <row r="286" spans="2:65" s="12" customFormat="1" ht="22.5" customHeight="1">
      <c r="B286" s="146"/>
      <c r="C286" s="132">
        <v>90</v>
      </c>
      <c r="D286" s="132" t="s">
        <v>115</v>
      </c>
      <c r="E286" s="133" t="s">
        <v>447</v>
      </c>
      <c r="F286" s="134" t="s">
        <v>448</v>
      </c>
      <c r="G286" s="135" t="s">
        <v>131</v>
      </c>
      <c r="H286" s="136">
        <v>289.44</v>
      </c>
      <c r="I286" s="137"/>
      <c r="J286" s="138">
        <f t="shared" ref="J286:J287" si="22">ROUND(I286*H286,2)</f>
        <v>0</v>
      </c>
      <c r="L286" s="146"/>
      <c r="M286" s="152"/>
      <c r="T286" s="153"/>
      <c r="AT286" s="148"/>
      <c r="AU286" s="148"/>
      <c r="AY286" s="148"/>
    </row>
    <row r="287" spans="2:65" s="12" customFormat="1" ht="24">
      <c r="B287" s="146"/>
      <c r="C287" s="132">
        <v>91</v>
      </c>
      <c r="D287" s="132" t="s">
        <v>115</v>
      </c>
      <c r="E287" s="133" t="s">
        <v>449</v>
      </c>
      <c r="F287" s="134" t="s">
        <v>450</v>
      </c>
      <c r="G287" s="135" t="s">
        <v>118</v>
      </c>
      <c r="H287" s="136">
        <v>497</v>
      </c>
      <c r="I287" s="137"/>
      <c r="J287" s="138">
        <f t="shared" si="22"/>
        <v>0</v>
      </c>
      <c r="L287" s="146"/>
      <c r="M287" s="152"/>
      <c r="T287" s="153"/>
      <c r="AT287" s="148"/>
      <c r="AU287" s="148"/>
      <c r="AY287" s="148"/>
    </row>
    <row r="288" spans="2:65" s="12" customFormat="1" ht="22.5" customHeight="1">
      <c r="B288" s="146"/>
      <c r="C288" s="132">
        <v>92</v>
      </c>
      <c r="D288" s="132" t="s">
        <v>115</v>
      </c>
      <c r="E288" s="133" t="s">
        <v>442</v>
      </c>
      <c r="F288" s="134" t="s">
        <v>443</v>
      </c>
      <c r="G288" s="135" t="s">
        <v>193</v>
      </c>
      <c r="H288" s="136">
        <v>1</v>
      </c>
      <c r="I288" s="137"/>
      <c r="J288" s="138">
        <f t="shared" si="21"/>
        <v>0</v>
      </c>
      <c r="L288" s="146"/>
      <c r="M288" s="152"/>
      <c r="T288" s="153"/>
      <c r="AT288" s="148"/>
      <c r="AU288" s="148"/>
      <c r="AY288" s="148"/>
    </row>
    <row r="289" spans="2:65" s="12" customFormat="1" ht="25.5" customHeight="1">
      <c r="B289" s="146"/>
      <c r="C289" s="161">
        <v>93</v>
      </c>
      <c r="D289" s="161" t="s">
        <v>167</v>
      </c>
      <c r="E289" s="162" t="s">
        <v>444</v>
      </c>
      <c r="F289" s="163" t="s">
        <v>445</v>
      </c>
      <c r="G289" s="164" t="s">
        <v>193</v>
      </c>
      <c r="H289" s="165">
        <v>1</v>
      </c>
      <c r="I289" s="166"/>
      <c r="J289" s="167">
        <f>ROUND(I289*H289,2)</f>
        <v>0</v>
      </c>
      <c r="L289" s="146"/>
      <c r="M289" s="152"/>
      <c r="T289" s="153"/>
      <c r="AT289" s="148"/>
      <c r="AU289" s="148"/>
      <c r="AY289" s="148"/>
    </row>
    <row r="290" spans="2:65" s="1" customFormat="1" ht="25.5" customHeight="1">
      <c r="B290" s="131"/>
      <c r="C290" s="132">
        <v>94</v>
      </c>
      <c r="D290" s="132" t="s">
        <v>115</v>
      </c>
      <c r="E290" s="133" t="s">
        <v>482</v>
      </c>
      <c r="F290" s="134" t="s">
        <v>483</v>
      </c>
      <c r="G290" s="135" t="s">
        <v>118</v>
      </c>
      <c r="H290" s="136">
        <v>105</v>
      </c>
      <c r="I290" s="137"/>
      <c r="J290" s="138">
        <f t="shared" ref="J290" si="23">ROUND(I290*H290,2)</f>
        <v>0</v>
      </c>
      <c r="K290" s="139"/>
      <c r="L290" s="30"/>
      <c r="M290" s="140" t="s">
        <v>1</v>
      </c>
      <c r="N290" s="141" t="s">
        <v>35</v>
      </c>
      <c r="P290" s="142">
        <f>O290*H290</f>
        <v>0</v>
      </c>
      <c r="Q290" s="142">
        <v>0</v>
      </c>
      <c r="R290" s="142">
        <f>Q290*H290</f>
        <v>0</v>
      </c>
      <c r="S290" s="142">
        <v>0</v>
      </c>
      <c r="T290" s="143">
        <f>S290*H290</f>
        <v>0</v>
      </c>
      <c r="AR290" s="144" t="s">
        <v>119</v>
      </c>
      <c r="AT290" s="144" t="s">
        <v>115</v>
      </c>
      <c r="AU290" s="144" t="s">
        <v>79</v>
      </c>
      <c r="AY290" s="15" t="s">
        <v>113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5" t="s">
        <v>75</v>
      </c>
      <c r="BK290" s="145">
        <f>ROUND(I290*H290,2)</f>
        <v>0</v>
      </c>
      <c r="BL290" s="15" t="s">
        <v>119</v>
      </c>
      <c r="BM290" s="144" t="s">
        <v>255</v>
      </c>
    </row>
    <row r="291" spans="2:65" s="11" customFormat="1" ht="22.9" customHeight="1">
      <c r="B291" s="119"/>
      <c r="D291" s="120" t="s">
        <v>69</v>
      </c>
      <c r="E291" s="129" t="s">
        <v>256</v>
      </c>
      <c r="F291" s="129" t="s">
        <v>257</v>
      </c>
      <c r="I291" s="122"/>
      <c r="J291" s="130">
        <f>SUM(J292:J301)</f>
        <v>0</v>
      </c>
      <c r="L291" s="119"/>
      <c r="M291" s="124"/>
      <c r="P291" s="125">
        <f>SUM(P292:P301)</f>
        <v>0</v>
      </c>
      <c r="R291" s="125">
        <f>SUM(R292:R301)</f>
        <v>0</v>
      </c>
      <c r="T291" s="126">
        <f>SUM(T292:T301)</f>
        <v>0</v>
      </c>
      <c r="AR291" s="120" t="s">
        <v>75</v>
      </c>
      <c r="AT291" s="127" t="s">
        <v>69</v>
      </c>
      <c r="AU291" s="127" t="s">
        <v>75</v>
      </c>
      <c r="AY291" s="120" t="s">
        <v>113</v>
      </c>
      <c r="BK291" s="128">
        <f>SUM(BK292:BK301)</f>
        <v>0</v>
      </c>
    </row>
    <row r="292" spans="2:65" s="1" customFormat="1" ht="21.75" customHeight="1">
      <c r="B292" s="131"/>
      <c r="C292" s="132">
        <v>95</v>
      </c>
      <c r="D292" s="132" t="s">
        <v>115</v>
      </c>
      <c r="E292" s="133" t="s">
        <v>258</v>
      </c>
      <c r="F292" s="134" t="s">
        <v>259</v>
      </c>
      <c r="G292" s="135" t="s">
        <v>156</v>
      </c>
      <c r="H292" s="136">
        <v>515.95770000000005</v>
      </c>
      <c r="I292" s="137"/>
      <c r="J292" s="138">
        <f>ROUND(I292*H292,2)</f>
        <v>0</v>
      </c>
      <c r="K292" s="139"/>
      <c r="L292" s="30"/>
      <c r="M292" s="140" t="s">
        <v>1</v>
      </c>
      <c r="N292" s="141" t="s">
        <v>35</v>
      </c>
      <c r="P292" s="142">
        <f>O292*H292</f>
        <v>0</v>
      </c>
      <c r="Q292" s="142">
        <v>0</v>
      </c>
      <c r="R292" s="142">
        <f>Q292*H292</f>
        <v>0</v>
      </c>
      <c r="S292" s="142">
        <v>0</v>
      </c>
      <c r="T292" s="143">
        <f>S292*H292</f>
        <v>0</v>
      </c>
      <c r="AR292" s="144" t="s">
        <v>119</v>
      </c>
      <c r="AT292" s="144" t="s">
        <v>115</v>
      </c>
      <c r="AU292" s="144" t="s">
        <v>79</v>
      </c>
      <c r="AY292" s="15" t="s">
        <v>113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5" t="s">
        <v>75</v>
      </c>
      <c r="BK292" s="145">
        <f>ROUND(I292*H292,2)</f>
        <v>0</v>
      </c>
      <c r="BL292" s="15" t="s">
        <v>119</v>
      </c>
      <c r="BM292" s="144" t="s">
        <v>260</v>
      </c>
    </row>
    <row r="293" spans="2:65" s="12" customFormat="1">
      <c r="B293" s="146"/>
      <c r="D293" s="147" t="s">
        <v>121</v>
      </c>
      <c r="E293" s="148" t="s">
        <v>1</v>
      </c>
      <c r="F293" s="149" t="s">
        <v>451</v>
      </c>
      <c r="H293" s="150"/>
      <c r="I293" s="151"/>
      <c r="L293" s="146"/>
      <c r="M293" s="152"/>
      <c r="T293" s="153"/>
      <c r="AT293" s="148" t="s">
        <v>121</v>
      </c>
      <c r="AU293" s="148" t="s">
        <v>79</v>
      </c>
      <c r="AV293" s="12" t="s">
        <v>79</v>
      </c>
      <c r="AW293" s="12" t="s">
        <v>27</v>
      </c>
      <c r="AX293" s="12" t="s">
        <v>75</v>
      </c>
      <c r="AY293" s="148" t="s">
        <v>113</v>
      </c>
    </row>
    <row r="294" spans="2:65" s="1" customFormat="1" ht="24.2" customHeight="1">
      <c r="B294" s="131"/>
      <c r="C294" s="132">
        <v>96</v>
      </c>
      <c r="D294" s="132" t="s">
        <v>115</v>
      </c>
      <c r="E294" s="133" t="s">
        <v>261</v>
      </c>
      <c r="F294" s="134" t="s">
        <v>262</v>
      </c>
      <c r="G294" s="135" t="s">
        <v>156</v>
      </c>
      <c r="H294" s="136">
        <f>H292*9</f>
        <v>4643.6193000000003</v>
      </c>
      <c r="I294" s="137"/>
      <c r="J294" s="138">
        <f>ROUND(I294*H294,2)</f>
        <v>0</v>
      </c>
      <c r="K294" s="139"/>
      <c r="L294" s="30"/>
      <c r="M294" s="140" t="s">
        <v>1</v>
      </c>
      <c r="N294" s="141" t="s">
        <v>35</v>
      </c>
      <c r="P294" s="142">
        <f>O294*H294</f>
        <v>0</v>
      </c>
      <c r="Q294" s="142">
        <v>0</v>
      </c>
      <c r="R294" s="142">
        <f>Q294*H294</f>
        <v>0</v>
      </c>
      <c r="S294" s="142">
        <v>0</v>
      </c>
      <c r="T294" s="143">
        <f>S294*H294</f>
        <v>0</v>
      </c>
      <c r="AR294" s="144" t="s">
        <v>119</v>
      </c>
      <c r="AT294" s="144" t="s">
        <v>115</v>
      </c>
      <c r="AU294" s="144" t="s">
        <v>79</v>
      </c>
      <c r="AY294" s="15" t="s">
        <v>113</v>
      </c>
      <c r="BE294" s="145">
        <f>IF(N294="základní",J294,0)</f>
        <v>0</v>
      </c>
      <c r="BF294" s="145">
        <f>IF(N294="snížená",J294,0)</f>
        <v>0</v>
      </c>
      <c r="BG294" s="145">
        <f>IF(N294="zákl. přenesená",J294,0)</f>
        <v>0</v>
      </c>
      <c r="BH294" s="145">
        <f>IF(N294="sníž. přenesená",J294,0)</f>
        <v>0</v>
      </c>
      <c r="BI294" s="145">
        <f>IF(N294="nulová",J294,0)</f>
        <v>0</v>
      </c>
      <c r="BJ294" s="15" t="s">
        <v>75</v>
      </c>
      <c r="BK294" s="145">
        <f>ROUND(I294*H294,2)</f>
        <v>0</v>
      </c>
      <c r="BL294" s="15" t="s">
        <v>119</v>
      </c>
      <c r="BM294" s="144" t="s">
        <v>263</v>
      </c>
    </row>
    <row r="295" spans="2:65" s="12" customFormat="1">
      <c r="B295" s="146"/>
      <c r="D295" s="147" t="s">
        <v>121</v>
      </c>
      <c r="E295" s="148" t="s">
        <v>1</v>
      </c>
      <c r="F295" s="149" t="s">
        <v>452</v>
      </c>
      <c r="H295" s="150">
        <f>H294</f>
        <v>4643.6193000000003</v>
      </c>
      <c r="I295" s="151"/>
      <c r="L295" s="146"/>
      <c r="M295" s="152"/>
      <c r="T295" s="153"/>
      <c r="AT295" s="148" t="s">
        <v>121</v>
      </c>
      <c r="AU295" s="148" t="s">
        <v>79</v>
      </c>
      <c r="AV295" s="12" t="s">
        <v>79</v>
      </c>
      <c r="AW295" s="12" t="s">
        <v>27</v>
      </c>
      <c r="AX295" s="12" t="s">
        <v>75</v>
      </c>
      <c r="AY295" s="148" t="s">
        <v>113</v>
      </c>
    </row>
    <row r="296" spans="2:65" s="1" customFormat="1" ht="21.75" customHeight="1">
      <c r="B296" s="131"/>
      <c r="C296" s="132">
        <v>97</v>
      </c>
      <c r="D296" s="132" t="s">
        <v>115</v>
      </c>
      <c r="E296" s="133" t="s">
        <v>264</v>
      </c>
      <c r="F296" s="134" t="s">
        <v>265</v>
      </c>
      <c r="G296" s="135" t="s">
        <v>156</v>
      </c>
      <c r="H296" s="136">
        <v>730.42634999999996</v>
      </c>
      <c r="I296" s="137"/>
      <c r="J296" s="138">
        <f>ROUND(I296*H296,2)</f>
        <v>0</v>
      </c>
      <c r="K296" s="139"/>
      <c r="L296" s="30"/>
      <c r="M296" s="140" t="s">
        <v>1</v>
      </c>
      <c r="N296" s="141" t="s">
        <v>35</v>
      </c>
      <c r="P296" s="142">
        <f>O296*H296</f>
        <v>0</v>
      </c>
      <c r="Q296" s="142">
        <v>0</v>
      </c>
      <c r="R296" s="142">
        <f>Q296*H296</f>
        <v>0</v>
      </c>
      <c r="S296" s="142">
        <v>0</v>
      </c>
      <c r="T296" s="143">
        <f>S296*H296</f>
        <v>0</v>
      </c>
      <c r="AR296" s="144" t="s">
        <v>119</v>
      </c>
      <c r="AT296" s="144" t="s">
        <v>115</v>
      </c>
      <c r="AU296" s="144" t="s">
        <v>79</v>
      </c>
      <c r="AY296" s="15" t="s">
        <v>113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5" t="s">
        <v>75</v>
      </c>
      <c r="BK296" s="145">
        <f>ROUND(I296*H296,2)</f>
        <v>0</v>
      </c>
      <c r="BL296" s="15" t="s">
        <v>119</v>
      </c>
      <c r="BM296" s="144" t="s">
        <v>266</v>
      </c>
    </row>
    <row r="297" spans="2:65" s="12" customFormat="1">
      <c r="B297" s="146"/>
      <c r="D297" s="147" t="s">
        <v>121</v>
      </c>
      <c r="E297" s="148" t="s">
        <v>1</v>
      </c>
      <c r="F297" s="149" t="s">
        <v>453</v>
      </c>
      <c r="H297" s="150"/>
      <c r="I297" s="151"/>
      <c r="L297" s="146"/>
      <c r="M297" s="152"/>
      <c r="T297" s="153"/>
      <c r="AT297" s="148" t="s">
        <v>121</v>
      </c>
      <c r="AU297" s="148" t="s">
        <v>79</v>
      </c>
      <c r="AV297" s="12" t="s">
        <v>79</v>
      </c>
      <c r="AW297" s="12" t="s">
        <v>27</v>
      </c>
      <c r="AX297" s="12" t="s">
        <v>75</v>
      </c>
      <c r="AY297" s="148" t="s">
        <v>113</v>
      </c>
    </row>
    <row r="298" spans="2:65" s="1" customFormat="1" ht="24.2" customHeight="1">
      <c r="B298" s="131"/>
      <c r="C298" s="132">
        <v>98</v>
      </c>
      <c r="D298" s="132" t="s">
        <v>115</v>
      </c>
      <c r="E298" s="133" t="s">
        <v>267</v>
      </c>
      <c r="F298" s="134" t="s">
        <v>268</v>
      </c>
      <c r="G298" s="135" t="s">
        <v>156</v>
      </c>
      <c r="H298" s="136">
        <f>H296*9</f>
        <v>6573.8371499999994</v>
      </c>
      <c r="I298" s="137"/>
      <c r="J298" s="138">
        <f>ROUND(I298*H298,2)</f>
        <v>0</v>
      </c>
      <c r="K298" s="139"/>
      <c r="L298" s="30"/>
      <c r="M298" s="140" t="s">
        <v>1</v>
      </c>
      <c r="N298" s="141" t="s">
        <v>35</v>
      </c>
      <c r="P298" s="142">
        <f>O298*H298</f>
        <v>0</v>
      </c>
      <c r="Q298" s="142">
        <v>0</v>
      </c>
      <c r="R298" s="142">
        <f>Q298*H298</f>
        <v>0</v>
      </c>
      <c r="S298" s="142">
        <v>0</v>
      </c>
      <c r="T298" s="143">
        <f>S298*H298</f>
        <v>0</v>
      </c>
      <c r="AR298" s="144" t="s">
        <v>119</v>
      </c>
      <c r="AT298" s="144" t="s">
        <v>115</v>
      </c>
      <c r="AU298" s="144" t="s">
        <v>79</v>
      </c>
      <c r="AY298" s="15" t="s">
        <v>113</v>
      </c>
      <c r="BE298" s="145">
        <f>IF(N298="základní",J298,0)</f>
        <v>0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5" t="s">
        <v>75</v>
      </c>
      <c r="BK298" s="145">
        <f>ROUND(I298*H298,2)</f>
        <v>0</v>
      </c>
      <c r="BL298" s="15" t="s">
        <v>119</v>
      </c>
      <c r="BM298" s="144" t="s">
        <v>269</v>
      </c>
    </row>
    <row r="299" spans="2:65" s="12" customFormat="1">
      <c r="B299" s="146"/>
      <c r="D299" s="147" t="s">
        <v>121</v>
      </c>
      <c r="E299" s="148" t="s">
        <v>1</v>
      </c>
      <c r="F299" s="149" t="s">
        <v>454</v>
      </c>
      <c r="H299" s="150">
        <f>H298</f>
        <v>6573.8371499999994</v>
      </c>
      <c r="I299" s="151"/>
      <c r="L299" s="146"/>
      <c r="M299" s="152"/>
      <c r="T299" s="153"/>
      <c r="AT299" s="148" t="s">
        <v>121</v>
      </c>
      <c r="AU299" s="148" t="s">
        <v>79</v>
      </c>
      <c r="AV299" s="12" t="s">
        <v>79</v>
      </c>
      <c r="AW299" s="12" t="s">
        <v>27</v>
      </c>
      <c r="AX299" s="12" t="s">
        <v>75</v>
      </c>
      <c r="AY299" s="148" t="s">
        <v>113</v>
      </c>
    </row>
    <row r="300" spans="2:65" s="1" customFormat="1" ht="44.25" customHeight="1">
      <c r="B300" s="131"/>
      <c r="C300" s="132">
        <v>99</v>
      </c>
      <c r="D300" s="132" t="s">
        <v>115</v>
      </c>
      <c r="E300" s="133" t="s">
        <v>270</v>
      </c>
      <c r="F300" s="134" t="s">
        <v>271</v>
      </c>
      <c r="G300" s="135" t="s">
        <v>156</v>
      </c>
      <c r="H300" s="136">
        <v>719.44357500000001</v>
      </c>
      <c r="I300" s="137"/>
      <c r="J300" s="138">
        <f>ROUND(I300*H300,2)</f>
        <v>0</v>
      </c>
      <c r="K300" s="139"/>
      <c r="L300" s="30"/>
      <c r="M300" s="140" t="s">
        <v>1</v>
      </c>
      <c r="N300" s="141" t="s">
        <v>35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119</v>
      </c>
      <c r="AT300" s="144" t="s">
        <v>115</v>
      </c>
      <c r="AU300" s="144" t="s">
        <v>79</v>
      </c>
      <c r="AY300" s="15" t="s">
        <v>113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5" t="s">
        <v>75</v>
      </c>
      <c r="BK300" s="145">
        <f>ROUND(I300*H300,2)</f>
        <v>0</v>
      </c>
      <c r="BL300" s="15" t="s">
        <v>119</v>
      </c>
      <c r="BM300" s="144" t="s">
        <v>272</v>
      </c>
    </row>
    <row r="301" spans="2:65" s="1" customFormat="1" ht="44.25" customHeight="1">
      <c r="B301" s="131"/>
      <c r="C301" s="132">
        <v>100</v>
      </c>
      <c r="D301" s="132" t="s">
        <v>115</v>
      </c>
      <c r="E301" s="133" t="s">
        <v>273</v>
      </c>
      <c r="F301" s="134" t="s">
        <v>274</v>
      </c>
      <c r="G301" s="135" t="s">
        <v>156</v>
      </c>
      <c r="H301" s="136">
        <v>201.13499999999999</v>
      </c>
      <c r="I301" s="137"/>
      <c r="J301" s="138">
        <f>ROUND(I301*H301,2)</f>
        <v>0</v>
      </c>
      <c r="K301" s="139"/>
      <c r="L301" s="30"/>
      <c r="M301" s="140" t="s">
        <v>1</v>
      </c>
      <c r="N301" s="141" t="s">
        <v>35</v>
      </c>
      <c r="P301" s="142">
        <f>O301*H301</f>
        <v>0</v>
      </c>
      <c r="Q301" s="142">
        <v>0</v>
      </c>
      <c r="R301" s="142">
        <f>Q301*H301</f>
        <v>0</v>
      </c>
      <c r="S301" s="142">
        <v>0</v>
      </c>
      <c r="T301" s="143">
        <f>S301*H301</f>
        <v>0</v>
      </c>
      <c r="AR301" s="144" t="s">
        <v>119</v>
      </c>
      <c r="AT301" s="144" t="s">
        <v>115</v>
      </c>
      <c r="AU301" s="144" t="s">
        <v>79</v>
      </c>
      <c r="AY301" s="15" t="s">
        <v>113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5" t="s">
        <v>75</v>
      </c>
      <c r="BK301" s="145">
        <f>ROUND(I301*H301,2)</f>
        <v>0</v>
      </c>
      <c r="BL301" s="15" t="s">
        <v>119</v>
      </c>
      <c r="BM301" s="144" t="s">
        <v>275</v>
      </c>
    </row>
    <row r="302" spans="2:65" s="11" customFormat="1" ht="22.9" customHeight="1">
      <c r="B302" s="119"/>
      <c r="D302" s="120" t="s">
        <v>69</v>
      </c>
      <c r="E302" s="129" t="s">
        <v>276</v>
      </c>
      <c r="F302" s="129" t="s">
        <v>277</v>
      </c>
      <c r="I302" s="122"/>
      <c r="J302" s="130">
        <f>J303</f>
        <v>0</v>
      </c>
      <c r="L302" s="119"/>
      <c r="M302" s="124"/>
      <c r="P302" s="125">
        <f>P303</f>
        <v>0</v>
      </c>
      <c r="R302" s="125">
        <f>R303</f>
        <v>0</v>
      </c>
      <c r="T302" s="126">
        <f>T303</f>
        <v>0</v>
      </c>
      <c r="AR302" s="120" t="s">
        <v>75</v>
      </c>
      <c r="AT302" s="127" t="s">
        <v>69</v>
      </c>
      <c r="AU302" s="127" t="s">
        <v>75</v>
      </c>
      <c r="AY302" s="120" t="s">
        <v>113</v>
      </c>
      <c r="BK302" s="128">
        <f>BK303</f>
        <v>0</v>
      </c>
    </row>
    <row r="303" spans="2:65" s="1" customFormat="1" ht="33" customHeight="1">
      <c r="B303" s="131"/>
      <c r="C303" s="132">
        <v>101</v>
      </c>
      <c r="D303" s="132" t="s">
        <v>115</v>
      </c>
      <c r="E303" s="133" t="s">
        <v>278</v>
      </c>
      <c r="F303" s="134" t="s">
        <v>279</v>
      </c>
      <c r="G303" s="135" t="s">
        <v>156</v>
      </c>
      <c r="H303" s="136">
        <v>311.50129559999999</v>
      </c>
      <c r="I303" s="137"/>
      <c r="J303" s="138">
        <f>ROUND(I303*H303,2)</f>
        <v>0</v>
      </c>
      <c r="K303" s="139"/>
      <c r="L303" s="30"/>
      <c r="M303" s="172" t="s">
        <v>1</v>
      </c>
      <c r="N303" s="173" t="s">
        <v>35</v>
      </c>
      <c r="O303" s="174"/>
      <c r="P303" s="175">
        <f>O303*H303</f>
        <v>0</v>
      </c>
      <c r="Q303" s="175">
        <v>0</v>
      </c>
      <c r="R303" s="175">
        <f>Q303*H303</f>
        <v>0</v>
      </c>
      <c r="S303" s="175">
        <v>0</v>
      </c>
      <c r="T303" s="176">
        <f>S303*H303</f>
        <v>0</v>
      </c>
      <c r="AR303" s="144" t="s">
        <v>119</v>
      </c>
      <c r="AT303" s="144" t="s">
        <v>115</v>
      </c>
      <c r="AU303" s="144" t="s">
        <v>79</v>
      </c>
      <c r="AY303" s="15" t="s">
        <v>113</v>
      </c>
      <c r="BE303" s="145">
        <f>IF(N303="základní",J303,0)</f>
        <v>0</v>
      </c>
      <c r="BF303" s="145">
        <f>IF(N303="snížená",J303,0)</f>
        <v>0</v>
      </c>
      <c r="BG303" s="145">
        <f>IF(N303="zákl. přenesená",J303,0)</f>
        <v>0</v>
      </c>
      <c r="BH303" s="145">
        <f>IF(N303="sníž. přenesená",J303,0)</f>
        <v>0</v>
      </c>
      <c r="BI303" s="145">
        <f>IF(N303="nulová",J303,0)</f>
        <v>0</v>
      </c>
      <c r="BJ303" s="15" t="s">
        <v>75</v>
      </c>
      <c r="BK303" s="145">
        <f>ROUND(I303*H303,2)</f>
        <v>0</v>
      </c>
      <c r="BL303" s="15" t="s">
        <v>119</v>
      </c>
      <c r="BM303" s="144" t="s">
        <v>280</v>
      </c>
    </row>
    <row r="304" spans="2:65" s="1" customFormat="1" ht="6.95" customHeight="1">
      <c r="B304" s="42"/>
      <c r="C304" s="43"/>
      <c r="D304" s="43"/>
      <c r="E304" s="43"/>
      <c r="F304" s="43"/>
      <c r="G304" s="43"/>
      <c r="H304" s="43"/>
      <c r="I304" s="43"/>
      <c r="J304" s="43"/>
      <c r="K304" s="43"/>
      <c r="L304" s="30"/>
    </row>
  </sheetData>
  <autoFilter ref="C123:K303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31"/>
  <sheetViews>
    <sheetView showGridLines="0" topLeftCell="A83" workbookViewId="0">
      <selection activeCell="I121" sqref="I121:I13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5" t="s">
        <v>81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79</v>
      </c>
    </row>
    <row r="4" spans="2:46" ht="24.95" customHeight="1">
      <c r="B4" s="18"/>
      <c r="D4" s="19" t="s">
        <v>82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15</v>
      </c>
      <c r="L6" s="18"/>
    </row>
    <row r="7" spans="2:46" ht="26.25" customHeight="1">
      <c r="B7" s="18"/>
      <c r="E7" s="218" t="str">
        <f>'Rekapitulace stavby'!K6</f>
        <v>Rekonstrukce ulice Na Valech, Kolín</v>
      </c>
      <c r="F7" s="219"/>
      <c r="G7" s="219"/>
      <c r="H7" s="219"/>
      <c r="L7" s="18"/>
    </row>
    <row r="8" spans="2:46" s="1" customFormat="1" ht="12" customHeight="1">
      <c r="B8" s="30"/>
      <c r="D8" s="25" t="s">
        <v>83</v>
      </c>
      <c r="L8" s="30"/>
    </row>
    <row r="9" spans="2:46" s="1" customFormat="1" ht="16.5" customHeight="1">
      <c r="B9" s="30"/>
      <c r="E9" s="190" t="s">
        <v>281</v>
      </c>
      <c r="F9" s="217"/>
      <c r="G9" s="217"/>
      <c r="H9" s="217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16</v>
      </c>
      <c r="F11" s="23" t="s">
        <v>1</v>
      </c>
      <c r="I11" s="25" t="s">
        <v>17</v>
      </c>
      <c r="J11" s="23" t="s">
        <v>1</v>
      </c>
      <c r="L11" s="30"/>
    </row>
    <row r="12" spans="2:46" s="1" customFormat="1" ht="12" customHeight="1">
      <c r="B12" s="30"/>
      <c r="D12" s="25" t="s">
        <v>18</v>
      </c>
      <c r="F12" s="23" t="str">
        <f>'1 - komunikace a zpevněné...'!F12</f>
        <v>Kolín</v>
      </c>
      <c r="I12" s="25" t="s">
        <v>19</v>
      </c>
      <c r="J12" s="50">
        <f>'Rekapitulace stavby'!AN8</f>
        <v>45623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20</v>
      </c>
      <c r="I14" s="25" t="s">
        <v>21</v>
      </c>
      <c r="J14" s="23" t="s">
        <v>1</v>
      </c>
      <c r="L14" s="30"/>
    </row>
    <row r="15" spans="2:46" s="1" customFormat="1" ht="18" customHeight="1">
      <c r="B15" s="30"/>
      <c r="E15" s="23" t="str">
        <f>'1 - komunikace a zpevněné...'!E15</f>
        <v>Město Kolín</v>
      </c>
      <c r="I15" s="25" t="s">
        <v>22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23</v>
      </c>
      <c r="I17" s="25" t="s">
        <v>21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0" t="str">
        <f>'Rekapitulace stavby'!E14</f>
        <v>Vyplň údaj</v>
      </c>
      <c r="F18" s="209"/>
      <c r="G18" s="209"/>
      <c r="H18" s="209"/>
      <c r="I18" s="25" t="s">
        <v>22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25</v>
      </c>
      <c r="I20" s="25" t="s">
        <v>21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22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28</v>
      </c>
      <c r="I23" s="25" t="s">
        <v>21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22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29</v>
      </c>
      <c r="L26" s="30"/>
    </row>
    <row r="27" spans="2:12" s="7" customFormat="1" ht="16.5" customHeight="1">
      <c r="B27" s="87"/>
      <c r="E27" s="213" t="s">
        <v>1</v>
      </c>
      <c r="F27" s="213"/>
      <c r="G27" s="213"/>
      <c r="H27" s="213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30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32</v>
      </c>
      <c r="I32" s="33" t="s">
        <v>31</v>
      </c>
      <c r="J32" s="33" t="s">
        <v>33</v>
      </c>
      <c r="L32" s="30"/>
    </row>
    <row r="33" spans="2:12" s="1" customFormat="1" ht="14.45" customHeight="1">
      <c r="B33" s="30"/>
      <c r="D33" s="53" t="s">
        <v>34</v>
      </c>
      <c r="E33" s="25" t="s">
        <v>35</v>
      </c>
      <c r="F33" s="89">
        <f>ROUND((SUM(BE118:BE130)),  2)</f>
        <v>0</v>
      </c>
      <c r="I33" s="90">
        <v>0.21</v>
      </c>
      <c r="J33" s="89">
        <f>I33*F33</f>
        <v>0</v>
      </c>
      <c r="L33" s="30"/>
    </row>
    <row r="34" spans="2:12" s="1" customFormat="1" ht="14.45" customHeight="1">
      <c r="B34" s="30"/>
      <c r="E34" s="25" t="s">
        <v>36</v>
      </c>
      <c r="F34" s="89">
        <f>ROUND((SUM(BF118:BF130)),  2)</f>
        <v>0</v>
      </c>
      <c r="I34" s="90">
        <v>0.12</v>
      </c>
      <c r="J34" s="89">
        <f>ROUND(((SUM(BF118:BF130))*I34),  2)</f>
        <v>0</v>
      </c>
      <c r="L34" s="30"/>
    </row>
    <row r="35" spans="2:12" s="1" customFormat="1" ht="14.45" hidden="1" customHeight="1">
      <c r="B35" s="30"/>
      <c r="E35" s="25" t="s">
        <v>37</v>
      </c>
      <c r="F35" s="89">
        <f>ROUND((SUM(BG118:BG130)),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38</v>
      </c>
      <c r="F36" s="89">
        <f>ROUND((SUM(BH118:BH130)),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39</v>
      </c>
      <c r="F37" s="89">
        <f>ROUND((SUM(BI118:BI130)),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40</v>
      </c>
      <c r="E39" s="55"/>
      <c r="F39" s="55"/>
      <c r="G39" s="93" t="s">
        <v>41</v>
      </c>
      <c r="H39" s="94" t="s">
        <v>42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43</v>
      </c>
      <c r="E50" s="40"/>
      <c r="F50" s="40"/>
      <c r="G50" s="39" t="s">
        <v>44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45</v>
      </c>
      <c r="E61" s="32"/>
      <c r="F61" s="97" t="s">
        <v>46</v>
      </c>
      <c r="G61" s="41" t="s">
        <v>45</v>
      </c>
      <c r="H61" s="32"/>
      <c r="I61" s="32"/>
      <c r="J61" s="98" t="s">
        <v>46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47</v>
      </c>
      <c r="E65" s="40"/>
      <c r="F65" s="40"/>
      <c r="G65" s="39" t="s">
        <v>48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45</v>
      </c>
      <c r="E76" s="32"/>
      <c r="F76" s="97" t="s">
        <v>46</v>
      </c>
      <c r="G76" s="41" t="s">
        <v>45</v>
      </c>
      <c r="H76" s="32"/>
      <c r="I76" s="32"/>
      <c r="J76" s="98" t="s">
        <v>46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85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15</v>
      </c>
      <c r="L84" s="30"/>
    </row>
    <row r="85" spans="2:47" s="1" customFormat="1" ht="26.25" customHeight="1">
      <c r="B85" s="30"/>
      <c r="E85" s="218" t="str">
        <f>E7</f>
        <v>Rekonstrukce ulice Na Valech, Kolín</v>
      </c>
      <c r="F85" s="219"/>
      <c r="G85" s="219"/>
      <c r="H85" s="219"/>
      <c r="L85" s="30"/>
    </row>
    <row r="86" spans="2:47" s="1" customFormat="1" ht="12" customHeight="1">
      <c r="B86" s="30"/>
      <c r="C86" s="25" t="s">
        <v>83</v>
      </c>
      <c r="L86" s="30"/>
    </row>
    <row r="87" spans="2:47" s="1" customFormat="1" ht="16.5" customHeight="1">
      <c r="B87" s="30"/>
      <c r="E87" s="190" t="str">
        <f>E9</f>
        <v>2 - vedlejší a ostatní náklady</v>
      </c>
      <c r="F87" s="217"/>
      <c r="G87" s="217"/>
      <c r="H87" s="217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18</v>
      </c>
      <c r="F89" s="23" t="str">
        <f>F12</f>
        <v>Kolín</v>
      </c>
      <c r="I89" s="25" t="s">
        <v>19</v>
      </c>
      <c r="J89" s="50">
        <f>IF(J12="","",J12)</f>
        <v>45623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20</v>
      </c>
      <c r="F91" s="23" t="str">
        <f>E15</f>
        <v>Město Kolín</v>
      </c>
      <c r="I91" s="25" t="s">
        <v>25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23</v>
      </c>
      <c r="F92" s="23"/>
      <c r="I92" s="25" t="s">
        <v>28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86</v>
      </c>
      <c r="D94" s="91"/>
      <c r="E94" s="91"/>
      <c r="F94" s="91"/>
      <c r="G94" s="91"/>
      <c r="H94" s="91"/>
      <c r="I94" s="91"/>
      <c r="J94" s="100" t="s">
        <v>87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88</v>
      </c>
      <c r="J96" s="64">
        <f>J118</f>
        <v>0</v>
      </c>
      <c r="L96" s="30"/>
      <c r="AU96" s="15" t="s">
        <v>89</v>
      </c>
    </row>
    <row r="97" spans="2:12" s="8" customFormat="1" ht="24.95" customHeight="1">
      <c r="B97" s="102"/>
      <c r="D97" s="103" t="s">
        <v>90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customHeight="1">
      <c r="B98" s="106"/>
      <c r="D98" s="107" t="s">
        <v>282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customHeight="1">
      <c r="B99" s="30"/>
      <c r="L99" s="30"/>
    </row>
    <row r="100" spans="2:12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98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15</v>
      </c>
      <c r="L107" s="30"/>
    </row>
    <row r="108" spans="2:12" s="1" customFormat="1" ht="26.25" customHeight="1">
      <c r="B108" s="30"/>
      <c r="E108" s="218" t="str">
        <f>E7</f>
        <v>Rekonstrukce ulice Na Valech, Kolín</v>
      </c>
      <c r="F108" s="219"/>
      <c r="G108" s="219"/>
      <c r="H108" s="219"/>
      <c r="L108" s="30"/>
    </row>
    <row r="109" spans="2:12" s="1" customFormat="1" ht="12" customHeight="1">
      <c r="B109" s="30"/>
      <c r="C109" s="25" t="s">
        <v>83</v>
      </c>
      <c r="L109" s="30"/>
    </row>
    <row r="110" spans="2:12" s="1" customFormat="1" ht="16.5" customHeight="1">
      <c r="B110" s="30"/>
      <c r="E110" s="190" t="str">
        <f>E9</f>
        <v>2 - vedlejší a ostatní náklady</v>
      </c>
      <c r="F110" s="217"/>
      <c r="G110" s="217"/>
      <c r="H110" s="217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18</v>
      </c>
      <c r="F112" s="23" t="str">
        <f>'1 - komunikace a zpevněné...'!F118</f>
        <v>Kolín</v>
      </c>
      <c r="I112" s="25" t="s">
        <v>19</v>
      </c>
      <c r="J112" s="50">
        <f>IF(J12="","",J12)</f>
        <v>45623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20</v>
      </c>
      <c r="F114" s="23" t="str">
        <f>'1 - komunikace a zpevněné...'!F120</f>
        <v>Město Kolín</v>
      </c>
      <c r="I114" s="25" t="s">
        <v>25</v>
      </c>
      <c r="J114" s="28" t="str">
        <f>E21</f>
        <v xml:space="preserve"> </v>
      </c>
      <c r="L114" s="30"/>
    </row>
    <row r="115" spans="2:65" s="1" customFormat="1" ht="15.2" customHeight="1">
      <c r="B115" s="30"/>
      <c r="C115" s="25" t="s">
        <v>23</v>
      </c>
      <c r="F115" s="23"/>
      <c r="I115" s="25" t="s">
        <v>28</v>
      </c>
      <c r="J115" s="28" t="str">
        <f>E24</f>
        <v xml:space="preserve"> 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99</v>
      </c>
      <c r="D117" s="112" t="s">
        <v>55</v>
      </c>
      <c r="E117" s="112" t="s">
        <v>51</v>
      </c>
      <c r="F117" s="112" t="s">
        <v>52</v>
      </c>
      <c r="G117" s="112" t="s">
        <v>100</v>
      </c>
      <c r="H117" s="112" t="s">
        <v>101</v>
      </c>
      <c r="I117" s="112" t="s">
        <v>102</v>
      </c>
      <c r="J117" s="113" t="s">
        <v>87</v>
      </c>
      <c r="K117" s="114" t="s">
        <v>103</v>
      </c>
      <c r="L117" s="110"/>
      <c r="M117" s="57" t="s">
        <v>1</v>
      </c>
      <c r="N117" s="58" t="s">
        <v>34</v>
      </c>
      <c r="O117" s="58" t="s">
        <v>104</v>
      </c>
      <c r="P117" s="58" t="s">
        <v>105</v>
      </c>
      <c r="Q117" s="58" t="s">
        <v>106</v>
      </c>
      <c r="R117" s="58" t="s">
        <v>107</v>
      </c>
      <c r="S117" s="58" t="s">
        <v>108</v>
      </c>
      <c r="T117" s="59" t="s">
        <v>109</v>
      </c>
    </row>
    <row r="118" spans="2:65" s="1" customFormat="1" ht="22.9" customHeight="1">
      <c r="B118" s="30"/>
      <c r="C118" s="62" t="s">
        <v>110</v>
      </c>
      <c r="J118" s="115">
        <f>J119</f>
        <v>0</v>
      </c>
      <c r="L118" s="30"/>
      <c r="M118" s="60"/>
      <c r="N118" s="51"/>
      <c r="O118" s="51"/>
      <c r="P118" s="116">
        <f>P119</f>
        <v>0</v>
      </c>
      <c r="Q118" s="51"/>
      <c r="R118" s="116">
        <f>R119</f>
        <v>0</v>
      </c>
      <c r="S118" s="51"/>
      <c r="T118" s="117">
        <f>T119</f>
        <v>0</v>
      </c>
      <c r="AT118" s="15" t="s">
        <v>69</v>
      </c>
      <c r="AU118" s="15" t="s">
        <v>89</v>
      </c>
      <c r="BK118" s="118">
        <f>BK119</f>
        <v>0</v>
      </c>
    </row>
    <row r="119" spans="2:65" s="11" customFormat="1" ht="25.9" customHeight="1">
      <c r="B119" s="119"/>
      <c r="D119" s="120" t="s">
        <v>69</v>
      </c>
      <c r="E119" s="121" t="s">
        <v>111</v>
      </c>
      <c r="F119" s="121" t="s">
        <v>112</v>
      </c>
      <c r="I119" s="122"/>
      <c r="J119" s="123">
        <f>J120</f>
        <v>0</v>
      </c>
      <c r="L119" s="119"/>
      <c r="M119" s="124"/>
      <c r="P119" s="125">
        <f>P120</f>
        <v>0</v>
      </c>
      <c r="R119" s="125">
        <f>R120</f>
        <v>0</v>
      </c>
      <c r="T119" s="126">
        <f>T120</f>
        <v>0</v>
      </c>
      <c r="AR119" s="120" t="s">
        <v>119</v>
      </c>
      <c r="AT119" s="127" t="s">
        <v>69</v>
      </c>
      <c r="AU119" s="127" t="s">
        <v>70</v>
      </c>
      <c r="AY119" s="120" t="s">
        <v>113</v>
      </c>
      <c r="BK119" s="128">
        <f>BK120</f>
        <v>0</v>
      </c>
    </row>
    <row r="120" spans="2:65" s="11" customFormat="1" ht="22.9" customHeight="1">
      <c r="B120" s="119"/>
      <c r="D120" s="120" t="s">
        <v>69</v>
      </c>
      <c r="E120" s="129" t="s">
        <v>283</v>
      </c>
      <c r="F120" s="129" t="s">
        <v>284</v>
      </c>
      <c r="I120" s="122"/>
      <c r="J120" s="130">
        <f>SUM(J121:J130)</f>
        <v>0</v>
      </c>
      <c r="L120" s="119"/>
      <c r="M120" s="124"/>
      <c r="P120" s="125">
        <f>SUM(P121:P130)</f>
        <v>0</v>
      </c>
      <c r="R120" s="125">
        <f>SUM(R121:R130)</f>
        <v>0</v>
      </c>
      <c r="T120" s="126">
        <f>SUM(T121:T130)</f>
        <v>0</v>
      </c>
      <c r="AR120" s="120" t="s">
        <v>119</v>
      </c>
      <c r="AT120" s="127" t="s">
        <v>69</v>
      </c>
      <c r="AU120" s="127" t="s">
        <v>75</v>
      </c>
      <c r="AY120" s="120" t="s">
        <v>113</v>
      </c>
      <c r="BK120" s="128">
        <f>SUM(BK121:BK130)</f>
        <v>0</v>
      </c>
    </row>
    <row r="121" spans="2:65" s="1" customFormat="1" ht="16.5" customHeight="1">
      <c r="B121" s="131"/>
      <c r="C121" s="132" t="s">
        <v>75</v>
      </c>
      <c r="D121" s="132" t="s">
        <v>115</v>
      </c>
      <c r="E121" s="133" t="s">
        <v>285</v>
      </c>
      <c r="F121" s="134" t="s">
        <v>286</v>
      </c>
      <c r="G121" s="135" t="s">
        <v>287</v>
      </c>
      <c r="H121" s="136">
        <v>1</v>
      </c>
      <c r="I121" s="137"/>
      <c r="J121" s="138">
        <f t="shared" ref="J121:J130" si="0">ROUND(I121*H121,2)</f>
        <v>0</v>
      </c>
      <c r="K121" s="139"/>
      <c r="L121" s="30"/>
      <c r="M121" s="140" t="s">
        <v>1</v>
      </c>
      <c r="N121" s="141" t="s">
        <v>35</v>
      </c>
      <c r="P121" s="142">
        <f t="shared" ref="P121:P130" si="1">O121*H121</f>
        <v>0</v>
      </c>
      <c r="Q121" s="142">
        <v>0</v>
      </c>
      <c r="R121" s="142">
        <f t="shared" ref="R121:R130" si="2">Q121*H121</f>
        <v>0</v>
      </c>
      <c r="S121" s="142">
        <v>0</v>
      </c>
      <c r="T121" s="143">
        <f t="shared" ref="T121:T130" si="3">S121*H121</f>
        <v>0</v>
      </c>
      <c r="AR121" s="144" t="s">
        <v>288</v>
      </c>
      <c r="AT121" s="144" t="s">
        <v>115</v>
      </c>
      <c r="AU121" s="144" t="s">
        <v>79</v>
      </c>
      <c r="AY121" s="15" t="s">
        <v>113</v>
      </c>
      <c r="BE121" s="145">
        <f t="shared" ref="BE121:BE130" si="4">IF(N121="základní",J121,0)</f>
        <v>0</v>
      </c>
      <c r="BF121" s="145">
        <f t="shared" ref="BF121:BF130" si="5">IF(N121="snížená",J121,0)</f>
        <v>0</v>
      </c>
      <c r="BG121" s="145">
        <f t="shared" ref="BG121:BG130" si="6">IF(N121="zákl. přenesená",J121,0)</f>
        <v>0</v>
      </c>
      <c r="BH121" s="145">
        <f t="shared" ref="BH121:BH130" si="7">IF(N121="sníž. přenesená",J121,0)</f>
        <v>0</v>
      </c>
      <c r="BI121" s="145">
        <f t="shared" ref="BI121:BI130" si="8">IF(N121="nulová",J121,0)</f>
        <v>0</v>
      </c>
      <c r="BJ121" s="15" t="s">
        <v>75</v>
      </c>
      <c r="BK121" s="145">
        <f t="shared" ref="BK121:BK130" si="9">ROUND(I121*H121,2)</f>
        <v>0</v>
      </c>
      <c r="BL121" s="15" t="s">
        <v>288</v>
      </c>
      <c r="BM121" s="144" t="s">
        <v>289</v>
      </c>
    </row>
    <row r="122" spans="2:65" s="1" customFormat="1" ht="24.2" customHeight="1">
      <c r="B122" s="131"/>
      <c r="C122" s="132" t="s">
        <v>79</v>
      </c>
      <c r="D122" s="132" t="s">
        <v>115</v>
      </c>
      <c r="E122" s="133" t="s">
        <v>290</v>
      </c>
      <c r="F122" s="134" t="s">
        <v>291</v>
      </c>
      <c r="G122" s="135" t="s">
        <v>287</v>
      </c>
      <c r="H122" s="136">
        <v>1</v>
      </c>
      <c r="I122" s="137"/>
      <c r="J122" s="138">
        <f t="shared" si="0"/>
        <v>0</v>
      </c>
      <c r="K122" s="139"/>
      <c r="L122" s="30"/>
      <c r="M122" s="140" t="s">
        <v>1</v>
      </c>
      <c r="N122" s="141" t="s">
        <v>35</v>
      </c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AR122" s="144" t="s">
        <v>288</v>
      </c>
      <c r="AT122" s="144" t="s">
        <v>115</v>
      </c>
      <c r="AU122" s="144" t="s">
        <v>79</v>
      </c>
      <c r="AY122" s="15" t="s">
        <v>113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5" t="s">
        <v>75</v>
      </c>
      <c r="BK122" s="145">
        <f t="shared" si="9"/>
        <v>0</v>
      </c>
      <c r="BL122" s="15" t="s">
        <v>288</v>
      </c>
      <c r="BM122" s="144" t="s">
        <v>292</v>
      </c>
    </row>
    <row r="123" spans="2:65" s="1" customFormat="1" ht="16.5" customHeight="1">
      <c r="B123" s="131"/>
      <c r="C123" s="132" t="s">
        <v>119</v>
      </c>
      <c r="D123" s="132" t="s">
        <v>115</v>
      </c>
      <c r="E123" s="133" t="s">
        <v>293</v>
      </c>
      <c r="F123" s="134" t="s">
        <v>294</v>
      </c>
      <c r="G123" s="135" t="s">
        <v>287</v>
      </c>
      <c r="H123" s="136">
        <v>1</v>
      </c>
      <c r="I123" s="137"/>
      <c r="J123" s="138">
        <f t="shared" si="0"/>
        <v>0</v>
      </c>
      <c r="K123" s="139"/>
      <c r="L123" s="30"/>
      <c r="M123" s="140" t="s">
        <v>1</v>
      </c>
      <c r="N123" s="141" t="s">
        <v>35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119</v>
      </c>
      <c r="AT123" s="144" t="s">
        <v>115</v>
      </c>
      <c r="AU123" s="144" t="s">
        <v>79</v>
      </c>
      <c r="AY123" s="15" t="s">
        <v>113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5" t="s">
        <v>75</v>
      </c>
      <c r="BK123" s="145">
        <f t="shared" si="9"/>
        <v>0</v>
      </c>
      <c r="BL123" s="15" t="s">
        <v>119</v>
      </c>
      <c r="BM123" s="144" t="s">
        <v>295</v>
      </c>
    </row>
    <row r="124" spans="2:65" s="1" customFormat="1" ht="16.5" customHeight="1">
      <c r="B124" s="131"/>
      <c r="C124" s="132" t="s">
        <v>126</v>
      </c>
      <c r="D124" s="132" t="s">
        <v>115</v>
      </c>
      <c r="E124" s="133" t="s">
        <v>296</v>
      </c>
      <c r="F124" s="134" t="s">
        <v>484</v>
      </c>
      <c r="G124" s="135" t="s">
        <v>131</v>
      </c>
      <c r="H124" s="136">
        <v>104.09</v>
      </c>
      <c r="I124" s="137"/>
      <c r="J124" s="138">
        <f t="shared" si="0"/>
        <v>0</v>
      </c>
      <c r="K124" s="139"/>
      <c r="L124" s="30"/>
      <c r="M124" s="140" t="s">
        <v>1</v>
      </c>
      <c r="N124" s="141" t="s">
        <v>35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119</v>
      </c>
      <c r="AT124" s="144" t="s">
        <v>115</v>
      </c>
      <c r="AU124" s="144" t="s">
        <v>79</v>
      </c>
      <c r="AY124" s="15" t="s">
        <v>113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5" t="s">
        <v>75</v>
      </c>
      <c r="BK124" s="145">
        <f t="shared" si="9"/>
        <v>0</v>
      </c>
      <c r="BL124" s="15" t="s">
        <v>119</v>
      </c>
      <c r="BM124" s="144" t="s">
        <v>297</v>
      </c>
    </row>
    <row r="125" spans="2:65" s="1" customFormat="1" ht="16.5" customHeight="1">
      <c r="B125" s="131"/>
      <c r="C125" s="132" t="s">
        <v>128</v>
      </c>
      <c r="D125" s="132" t="s">
        <v>115</v>
      </c>
      <c r="E125" s="133" t="s">
        <v>298</v>
      </c>
      <c r="F125" s="134" t="s">
        <v>299</v>
      </c>
      <c r="G125" s="135" t="s">
        <v>287</v>
      </c>
      <c r="H125" s="136">
        <v>1</v>
      </c>
      <c r="I125" s="137"/>
      <c r="J125" s="138">
        <f t="shared" si="0"/>
        <v>0</v>
      </c>
      <c r="K125" s="139"/>
      <c r="L125" s="30"/>
      <c r="M125" s="140" t="s">
        <v>1</v>
      </c>
      <c r="N125" s="141" t="s">
        <v>35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119</v>
      </c>
      <c r="AT125" s="144" t="s">
        <v>115</v>
      </c>
      <c r="AU125" s="144" t="s">
        <v>79</v>
      </c>
      <c r="AY125" s="15" t="s">
        <v>113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5" t="s">
        <v>75</v>
      </c>
      <c r="BK125" s="145">
        <f t="shared" si="9"/>
        <v>0</v>
      </c>
      <c r="BL125" s="15" t="s">
        <v>119</v>
      </c>
      <c r="BM125" s="144" t="s">
        <v>300</v>
      </c>
    </row>
    <row r="126" spans="2:65" s="1" customFormat="1" ht="16.5" customHeight="1">
      <c r="B126" s="131"/>
      <c r="C126" s="132" t="s">
        <v>133</v>
      </c>
      <c r="D126" s="132" t="s">
        <v>115</v>
      </c>
      <c r="E126" s="133" t="s">
        <v>301</v>
      </c>
      <c r="F126" s="134" t="s">
        <v>302</v>
      </c>
      <c r="G126" s="135" t="s">
        <v>287</v>
      </c>
      <c r="H126" s="136">
        <v>1</v>
      </c>
      <c r="I126" s="137"/>
      <c r="J126" s="138">
        <f t="shared" si="0"/>
        <v>0</v>
      </c>
      <c r="K126" s="139"/>
      <c r="L126" s="30"/>
      <c r="M126" s="140" t="s">
        <v>1</v>
      </c>
      <c r="N126" s="141" t="s">
        <v>35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119</v>
      </c>
      <c r="AT126" s="144" t="s">
        <v>115</v>
      </c>
      <c r="AU126" s="144" t="s">
        <v>79</v>
      </c>
      <c r="AY126" s="15" t="s">
        <v>113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5" t="s">
        <v>75</v>
      </c>
      <c r="BK126" s="145">
        <f t="shared" si="9"/>
        <v>0</v>
      </c>
      <c r="BL126" s="15" t="s">
        <v>119</v>
      </c>
      <c r="BM126" s="144" t="s">
        <v>303</v>
      </c>
    </row>
    <row r="127" spans="2:65" s="1" customFormat="1" ht="37.9" customHeight="1">
      <c r="B127" s="131"/>
      <c r="C127" s="132" t="s">
        <v>137</v>
      </c>
      <c r="D127" s="132" t="s">
        <v>115</v>
      </c>
      <c r="E127" s="133" t="s">
        <v>304</v>
      </c>
      <c r="F127" s="134" t="s">
        <v>305</v>
      </c>
      <c r="G127" s="135" t="s">
        <v>287</v>
      </c>
      <c r="H127" s="136">
        <v>1</v>
      </c>
      <c r="I127" s="137"/>
      <c r="J127" s="138">
        <f t="shared" si="0"/>
        <v>0</v>
      </c>
      <c r="K127" s="139"/>
      <c r="L127" s="30"/>
      <c r="M127" s="140" t="s">
        <v>1</v>
      </c>
      <c r="N127" s="141" t="s">
        <v>35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119</v>
      </c>
      <c r="AT127" s="144" t="s">
        <v>115</v>
      </c>
      <c r="AU127" s="144" t="s">
        <v>79</v>
      </c>
      <c r="AY127" s="15" t="s">
        <v>113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5" t="s">
        <v>75</v>
      </c>
      <c r="BK127" s="145">
        <f t="shared" si="9"/>
        <v>0</v>
      </c>
      <c r="BL127" s="15" t="s">
        <v>119</v>
      </c>
      <c r="BM127" s="144" t="s">
        <v>306</v>
      </c>
    </row>
    <row r="128" spans="2:65" s="1" customFormat="1" ht="16.5" customHeight="1">
      <c r="B128" s="131"/>
      <c r="C128" s="132" t="s">
        <v>141</v>
      </c>
      <c r="D128" s="132" t="s">
        <v>115</v>
      </c>
      <c r="E128" s="133" t="s">
        <v>307</v>
      </c>
      <c r="F128" s="134" t="s">
        <v>308</v>
      </c>
      <c r="G128" s="135" t="s">
        <v>309</v>
      </c>
      <c r="H128" s="136">
        <v>3</v>
      </c>
      <c r="I128" s="137"/>
      <c r="J128" s="138">
        <f t="shared" si="0"/>
        <v>0</v>
      </c>
      <c r="K128" s="139"/>
      <c r="L128" s="30"/>
      <c r="M128" s="140" t="s">
        <v>1</v>
      </c>
      <c r="N128" s="141" t="s">
        <v>35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119</v>
      </c>
      <c r="AT128" s="144" t="s">
        <v>115</v>
      </c>
      <c r="AU128" s="144" t="s">
        <v>79</v>
      </c>
      <c r="AY128" s="15" t="s">
        <v>113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5" t="s">
        <v>75</v>
      </c>
      <c r="BK128" s="145">
        <f t="shared" si="9"/>
        <v>0</v>
      </c>
      <c r="BL128" s="15" t="s">
        <v>119</v>
      </c>
      <c r="BM128" s="144" t="s">
        <v>310</v>
      </c>
    </row>
    <row r="129" spans="2:65" s="1" customFormat="1" ht="24.2" customHeight="1">
      <c r="B129" s="131"/>
      <c r="C129" s="132" t="s">
        <v>144</v>
      </c>
      <c r="D129" s="132" t="s">
        <v>115</v>
      </c>
      <c r="E129" s="133" t="s">
        <v>311</v>
      </c>
      <c r="F129" s="134" t="s">
        <v>312</v>
      </c>
      <c r="G129" s="135" t="s">
        <v>287</v>
      </c>
      <c r="H129" s="136">
        <v>1</v>
      </c>
      <c r="I129" s="137"/>
      <c r="J129" s="138">
        <f t="shared" si="0"/>
        <v>0</v>
      </c>
      <c r="K129" s="139"/>
      <c r="L129" s="30"/>
      <c r="M129" s="140" t="s">
        <v>1</v>
      </c>
      <c r="N129" s="141" t="s">
        <v>35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119</v>
      </c>
      <c r="AT129" s="144" t="s">
        <v>115</v>
      </c>
      <c r="AU129" s="144" t="s">
        <v>79</v>
      </c>
      <c r="AY129" s="15" t="s">
        <v>113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5" t="s">
        <v>75</v>
      </c>
      <c r="BK129" s="145">
        <f t="shared" si="9"/>
        <v>0</v>
      </c>
      <c r="BL129" s="15" t="s">
        <v>119</v>
      </c>
      <c r="BM129" s="144" t="s">
        <v>313</v>
      </c>
    </row>
    <row r="130" spans="2:65" s="1" customFormat="1" ht="16.5" customHeight="1">
      <c r="B130" s="131"/>
      <c r="C130" s="132" t="s">
        <v>8</v>
      </c>
      <c r="D130" s="132" t="s">
        <v>115</v>
      </c>
      <c r="E130" s="133" t="s">
        <v>314</v>
      </c>
      <c r="F130" s="134" t="s">
        <v>315</v>
      </c>
      <c r="G130" s="135" t="s">
        <v>287</v>
      </c>
      <c r="H130" s="136">
        <v>1</v>
      </c>
      <c r="I130" s="137"/>
      <c r="J130" s="138">
        <f t="shared" si="0"/>
        <v>0</v>
      </c>
      <c r="K130" s="139"/>
      <c r="L130" s="30"/>
      <c r="M130" s="172" t="s">
        <v>1</v>
      </c>
      <c r="N130" s="173" t="s">
        <v>35</v>
      </c>
      <c r="O130" s="174"/>
      <c r="P130" s="175">
        <f t="shared" si="1"/>
        <v>0</v>
      </c>
      <c r="Q130" s="175">
        <v>0</v>
      </c>
      <c r="R130" s="175">
        <f t="shared" si="2"/>
        <v>0</v>
      </c>
      <c r="S130" s="175">
        <v>0</v>
      </c>
      <c r="T130" s="176">
        <f t="shared" si="3"/>
        <v>0</v>
      </c>
      <c r="AR130" s="144" t="s">
        <v>119</v>
      </c>
      <c r="AT130" s="144" t="s">
        <v>115</v>
      </c>
      <c r="AU130" s="144" t="s">
        <v>79</v>
      </c>
      <c r="AY130" s="15" t="s">
        <v>113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5" t="s">
        <v>75</v>
      </c>
      <c r="BK130" s="145">
        <f t="shared" si="9"/>
        <v>0</v>
      </c>
      <c r="BL130" s="15" t="s">
        <v>119</v>
      </c>
      <c r="BM130" s="144" t="s">
        <v>316</v>
      </c>
    </row>
    <row r="131" spans="2:65" s="1" customFormat="1" ht="6.95" customHeight="1">
      <c r="B131" s="42"/>
      <c r="C131" s="43"/>
      <c r="D131" s="43"/>
      <c r="E131" s="43"/>
      <c r="F131" s="43"/>
      <c r="G131" s="43"/>
      <c r="H131" s="43"/>
      <c r="I131" s="43"/>
      <c r="J131" s="43"/>
      <c r="K131" s="43"/>
      <c r="L131" s="30"/>
    </row>
  </sheetData>
  <autoFilter ref="C117:K130" xr:uid="{00000000-0009-0000-0000-000002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komunikace a zpevněné...</vt:lpstr>
      <vt:lpstr>2 - vedlejší a ostatní ná...</vt:lpstr>
      <vt:lpstr>'1 - komunikace a zpevněné...'!Názvy_tisku</vt:lpstr>
      <vt:lpstr>'2 - vedlejší a ostatní ná...'!Názvy_tisku</vt:lpstr>
      <vt:lpstr>'Rekapitulace stavby'!Názvy_tisku</vt:lpstr>
      <vt:lpstr>'1 - komunikace a zpevněné...'!Oblast_tisku</vt:lpstr>
      <vt:lpstr>'2 - vedlejší a ostatní ná...'!Oblast_tisku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Pavelka</dc:creator>
  <cp:lastModifiedBy>Lenka Šátková</cp:lastModifiedBy>
  <cp:lastPrinted>2024-12-03T08:44:44Z</cp:lastPrinted>
  <dcterms:created xsi:type="dcterms:W3CDTF">2024-10-05T16:34:08Z</dcterms:created>
  <dcterms:modified xsi:type="dcterms:W3CDTF">2025-01-02T11:08:34Z</dcterms:modified>
</cp:coreProperties>
</file>